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NWK\MC Meetings 2018 2019\May 19\"/>
    </mc:Choice>
  </mc:AlternateContent>
  <bookViews>
    <workbookView xWindow="0" yWindow="0" windowWidth="28800" windowHeight="11985" activeTab="3"/>
  </bookViews>
  <sheets>
    <sheet name="RAW" sheetId="1" r:id="rId1"/>
    <sheet name="Threshold" sheetId="4" r:id="rId2"/>
    <sheet name="Subject Progress" sheetId="7" r:id="rId3"/>
    <sheet name="Student Progress" sheetId="3" r:id="rId4"/>
  </sheets>
  <definedNames>
    <definedName name="_xlnm._FilterDatabase" localSheetId="0" hidden="1">RAW!$A$3:$GQ$3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3" l="1"/>
  <c r="T38" i="3"/>
  <c r="T39" i="3"/>
  <c r="T40" i="3"/>
  <c r="T41" i="3"/>
  <c r="T42" i="3"/>
  <c r="T43" i="3"/>
  <c r="T44" i="3"/>
  <c r="T45" i="3"/>
  <c r="T36" i="3"/>
  <c r="P37" i="3"/>
  <c r="P38" i="3"/>
  <c r="P39" i="3"/>
  <c r="P40" i="3"/>
  <c r="P41" i="3"/>
  <c r="P42" i="3"/>
  <c r="P43" i="3"/>
  <c r="P44" i="3"/>
  <c r="P45" i="3"/>
  <c r="P36" i="3"/>
  <c r="L37" i="3"/>
  <c r="L38" i="3"/>
  <c r="L39" i="3"/>
  <c r="L40" i="3"/>
  <c r="L41" i="3"/>
  <c r="L42" i="3"/>
  <c r="L43" i="3"/>
  <c r="L44" i="3"/>
  <c r="L45" i="3"/>
  <c r="L36" i="3"/>
  <c r="H37" i="3"/>
  <c r="H38" i="3"/>
  <c r="H39" i="3"/>
  <c r="H36" i="3"/>
  <c r="BI32" i="1"/>
  <c r="AR32" i="1"/>
  <c r="AA32" i="1"/>
  <c r="J32" i="1"/>
  <c r="M16" i="7" l="1"/>
  <c r="J16" i="7"/>
  <c r="G16" i="7"/>
  <c r="D16" i="7"/>
  <c r="N7" i="7"/>
  <c r="O7" i="7" s="1"/>
  <c r="N8" i="7"/>
  <c r="O8" i="7"/>
  <c r="N9" i="7"/>
  <c r="O9" i="7" s="1"/>
  <c r="N10" i="7"/>
  <c r="O10" i="7" s="1"/>
  <c r="N11" i="7"/>
  <c r="O11" i="7" s="1"/>
  <c r="N12" i="7"/>
  <c r="O12" i="7" s="1"/>
  <c r="N13" i="7"/>
  <c r="O13" i="7" s="1"/>
  <c r="N14" i="7"/>
  <c r="O14" i="7" s="1"/>
  <c r="N15" i="7"/>
  <c r="O15" i="7" s="1"/>
  <c r="K7" i="7"/>
  <c r="L7" i="7" s="1"/>
  <c r="K8" i="7"/>
  <c r="L8" i="7" s="1"/>
  <c r="K9" i="7"/>
  <c r="L9" i="7" s="1"/>
  <c r="K10" i="7"/>
  <c r="L10" i="7"/>
  <c r="K11" i="7"/>
  <c r="L11" i="7" s="1"/>
  <c r="K12" i="7"/>
  <c r="L12" i="7" s="1"/>
  <c r="K13" i="7"/>
  <c r="L13" i="7" s="1"/>
  <c r="K14" i="7"/>
  <c r="L14" i="7"/>
  <c r="K15" i="7"/>
  <c r="L15" i="7" s="1"/>
  <c r="H7" i="7"/>
  <c r="I7" i="7" s="1"/>
  <c r="H8" i="7"/>
  <c r="I8" i="7"/>
  <c r="H9" i="7"/>
  <c r="I9" i="7" s="1"/>
  <c r="H10" i="7"/>
  <c r="I10" i="7"/>
  <c r="H11" i="7"/>
  <c r="I11" i="7" s="1"/>
  <c r="H12" i="7"/>
  <c r="I12" i="7"/>
  <c r="H13" i="7"/>
  <c r="I13" i="7" s="1"/>
  <c r="H14" i="7"/>
  <c r="I14" i="7" s="1"/>
  <c r="H15" i="7"/>
  <c r="I15" i="7" s="1"/>
  <c r="N6" i="7"/>
  <c r="O6" i="7" s="1"/>
  <c r="H6" i="7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6" i="7"/>
  <c r="F6" i="7" s="1"/>
  <c r="GJ5" i="1"/>
  <c r="GK5" i="1" s="1"/>
  <c r="GJ6" i="1"/>
  <c r="GK6" i="1" s="1"/>
  <c r="GJ8" i="1"/>
  <c r="GK8" i="1" s="1"/>
  <c r="GJ10" i="1"/>
  <c r="GK10" i="1" s="1"/>
  <c r="GJ11" i="1"/>
  <c r="GK11" i="1" s="1"/>
  <c r="GJ12" i="1"/>
  <c r="GK12" i="1" s="1"/>
  <c r="GJ13" i="1"/>
  <c r="GK13" i="1" s="1"/>
  <c r="GJ14" i="1"/>
  <c r="GK14" i="1" s="1"/>
  <c r="GJ15" i="1"/>
  <c r="GK15" i="1" s="1"/>
  <c r="GJ16" i="1"/>
  <c r="GK16" i="1" s="1"/>
  <c r="GJ17" i="1"/>
  <c r="GK17" i="1" s="1"/>
  <c r="GJ19" i="1"/>
  <c r="GK19" i="1" s="1"/>
  <c r="GJ20" i="1"/>
  <c r="GK20" i="1" s="1"/>
  <c r="GJ21" i="1"/>
  <c r="GK21" i="1" s="1"/>
  <c r="GJ22" i="1"/>
  <c r="GK22" i="1" s="1"/>
  <c r="GJ24" i="1"/>
  <c r="GK24" i="1" s="1"/>
  <c r="GJ28" i="1"/>
  <c r="GK28" i="1" s="1"/>
  <c r="GJ29" i="1"/>
  <c r="GK29" i="1" s="1"/>
  <c r="GJ30" i="1"/>
  <c r="GK30" i="1" s="1"/>
  <c r="GG9" i="1"/>
  <c r="GG18" i="1"/>
  <c r="GG21" i="1"/>
  <c r="GG23" i="1"/>
  <c r="GG25" i="1"/>
  <c r="GG26" i="1"/>
  <c r="GG27" i="1"/>
  <c r="GG30" i="1"/>
  <c r="GF5" i="1"/>
  <c r="GG5" i="1" s="1"/>
  <c r="GF6" i="1"/>
  <c r="GG6" i="1" s="1"/>
  <c r="GF7" i="1"/>
  <c r="GG7" i="1" s="1"/>
  <c r="GF8" i="1"/>
  <c r="GG8" i="1" s="1"/>
  <c r="GF10" i="1"/>
  <c r="GG10" i="1" s="1"/>
  <c r="GF11" i="1"/>
  <c r="GG11" i="1" s="1"/>
  <c r="GF12" i="1"/>
  <c r="GG12" i="1" s="1"/>
  <c r="GF13" i="1"/>
  <c r="GG13" i="1" s="1"/>
  <c r="GF14" i="1"/>
  <c r="GG14" i="1" s="1"/>
  <c r="GF15" i="1"/>
  <c r="GG15" i="1" s="1"/>
  <c r="GF16" i="1"/>
  <c r="GG16" i="1" s="1"/>
  <c r="GF17" i="1"/>
  <c r="GG17" i="1" s="1"/>
  <c r="GF19" i="1"/>
  <c r="GG19" i="1" s="1"/>
  <c r="GF20" i="1"/>
  <c r="GG20" i="1" s="1"/>
  <c r="GF22" i="1"/>
  <c r="GG22" i="1" s="1"/>
  <c r="GF24" i="1"/>
  <c r="GG24" i="1" s="1"/>
  <c r="GF28" i="1"/>
  <c r="GG28" i="1" s="1"/>
  <c r="GF29" i="1"/>
  <c r="GG29" i="1" s="1"/>
  <c r="GC10" i="1"/>
  <c r="GC13" i="1"/>
  <c r="GC18" i="1"/>
  <c r="GC25" i="1"/>
  <c r="GC27" i="1"/>
  <c r="GC29" i="1"/>
  <c r="GB5" i="1"/>
  <c r="GC5" i="1" s="1"/>
  <c r="GB6" i="1"/>
  <c r="GC6" i="1" s="1"/>
  <c r="GB7" i="1"/>
  <c r="GC7" i="1" s="1"/>
  <c r="GB8" i="1"/>
  <c r="GC8" i="1" s="1"/>
  <c r="GB9" i="1"/>
  <c r="GC9" i="1" s="1"/>
  <c r="GB11" i="1"/>
  <c r="GC11" i="1" s="1"/>
  <c r="GB12" i="1"/>
  <c r="GC12" i="1" s="1"/>
  <c r="GB14" i="1"/>
  <c r="GC14" i="1" s="1"/>
  <c r="GB15" i="1"/>
  <c r="GC15" i="1" s="1"/>
  <c r="GB16" i="1"/>
  <c r="GC16" i="1" s="1"/>
  <c r="GB17" i="1"/>
  <c r="GC17" i="1" s="1"/>
  <c r="GB19" i="1"/>
  <c r="GC19" i="1" s="1"/>
  <c r="GB20" i="1"/>
  <c r="GC20" i="1" s="1"/>
  <c r="GB21" i="1"/>
  <c r="GC21" i="1" s="1"/>
  <c r="GB22" i="1"/>
  <c r="GC22" i="1" s="1"/>
  <c r="GB23" i="1"/>
  <c r="GC23" i="1" s="1"/>
  <c r="GB24" i="1"/>
  <c r="GC24" i="1" s="1"/>
  <c r="GB26" i="1"/>
  <c r="GC26" i="1" s="1"/>
  <c r="GB28" i="1"/>
  <c r="GC28" i="1" s="1"/>
  <c r="GB30" i="1"/>
  <c r="GC30" i="1" s="1"/>
  <c r="FX5" i="1"/>
  <c r="FY5" i="1" s="1"/>
  <c r="FX6" i="1"/>
  <c r="FY6" i="1" s="1"/>
  <c r="FX7" i="1"/>
  <c r="FY7" i="1" s="1"/>
  <c r="FX8" i="1"/>
  <c r="FY8" i="1" s="1"/>
  <c r="FX9" i="1"/>
  <c r="FY9" i="1" s="1"/>
  <c r="FX11" i="1"/>
  <c r="FY11" i="1" s="1"/>
  <c r="FX12" i="1"/>
  <c r="FY12" i="1" s="1"/>
  <c r="FX14" i="1"/>
  <c r="FY14" i="1" s="1"/>
  <c r="FX15" i="1"/>
  <c r="FY15" i="1" s="1"/>
  <c r="FX16" i="1"/>
  <c r="FY16" i="1" s="1"/>
  <c r="FX17" i="1"/>
  <c r="FY17" i="1" s="1"/>
  <c r="FX19" i="1"/>
  <c r="FY19" i="1" s="1"/>
  <c r="FX20" i="1"/>
  <c r="FY20" i="1" s="1"/>
  <c r="FX21" i="1"/>
  <c r="FY21" i="1" s="1"/>
  <c r="FX22" i="1"/>
  <c r="FY22" i="1" s="1"/>
  <c r="FX24" i="1"/>
  <c r="FY24" i="1" s="1"/>
  <c r="FX26" i="1"/>
  <c r="FY26" i="1" s="1"/>
  <c r="FX28" i="1"/>
  <c r="FY28" i="1" s="1"/>
  <c r="FX30" i="1"/>
  <c r="FY30" i="1" s="1"/>
  <c r="GJ4" i="1"/>
  <c r="GK4" i="1" s="1"/>
  <c r="GF4" i="1"/>
  <c r="GG4" i="1" s="1"/>
  <c r="GB4" i="1"/>
  <c r="GO4" i="1"/>
  <c r="GN32" i="1"/>
  <c r="FX4" i="1"/>
  <c r="FY4" i="1" s="1"/>
  <c r="GB32" i="1" l="1"/>
  <c r="GJ32" i="1"/>
  <c r="GC4" i="1"/>
  <c r="FX32" i="1"/>
  <c r="GF32" i="1"/>
  <c r="FQ5" i="1"/>
  <c r="FR5" i="1"/>
  <c r="FS5" i="1" s="1"/>
  <c r="FQ6" i="1"/>
  <c r="FR6" i="1"/>
  <c r="FQ7" i="1"/>
  <c r="FR7" i="1"/>
  <c r="FS7" i="1" s="1"/>
  <c r="FQ8" i="1"/>
  <c r="FR8" i="1"/>
  <c r="FS8" i="1" s="1"/>
  <c r="FQ9" i="1"/>
  <c r="FR9" i="1"/>
  <c r="FS9" i="1" s="1"/>
  <c r="FQ10" i="1"/>
  <c r="FR10" i="1"/>
  <c r="FS10" i="1" s="1"/>
  <c r="FQ11" i="1"/>
  <c r="FR11" i="1"/>
  <c r="FS11" i="1" s="1"/>
  <c r="FQ12" i="1"/>
  <c r="FR12" i="1"/>
  <c r="FS12" i="1" s="1"/>
  <c r="FQ13" i="1"/>
  <c r="FR13" i="1"/>
  <c r="FS13" i="1" s="1"/>
  <c r="FQ14" i="1"/>
  <c r="FR14" i="1"/>
  <c r="FS14" i="1" s="1"/>
  <c r="FQ15" i="1"/>
  <c r="FR15" i="1"/>
  <c r="FS15" i="1" s="1"/>
  <c r="FQ16" i="1"/>
  <c r="FR16" i="1"/>
  <c r="FS16" i="1" s="1"/>
  <c r="FQ17" i="1"/>
  <c r="FR17" i="1"/>
  <c r="FS17" i="1" s="1"/>
  <c r="FQ18" i="1"/>
  <c r="FR18" i="1"/>
  <c r="FS18" i="1" s="1"/>
  <c r="FQ19" i="1"/>
  <c r="FR19" i="1"/>
  <c r="FS19" i="1" s="1"/>
  <c r="FQ20" i="1"/>
  <c r="FR20" i="1"/>
  <c r="FS20" i="1" s="1"/>
  <c r="FQ21" i="1"/>
  <c r="FR21" i="1"/>
  <c r="FS21" i="1" s="1"/>
  <c r="FQ22" i="1"/>
  <c r="FR22" i="1"/>
  <c r="FS22" i="1" s="1"/>
  <c r="FQ23" i="1"/>
  <c r="FR23" i="1"/>
  <c r="FS23" i="1" s="1"/>
  <c r="FQ24" i="1"/>
  <c r="FR24" i="1"/>
  <c r="FS24" i="1" s="1"/>
  <c r="FQ25" i="1"/>
  <c r="FR25" i="1"/>
  <c r="FS25" i="1" s="1"/>
  <c r="FQ26" i="1"/>
  <c r="FR26" i="1"/>
  <c r="FS26" i="1" s="1"/>
  <c r="FQ27" i="1"/>
  <c r="FR27" i="1"/>
  <c r="FS27" i="1" s="1"/>
  <c r="FQ28" i="1"/>
  <c r="FR28" i="1"/>
  <c r="FS28" i="1" s="1"/>
  <c r="FQ29" i="1"/>
  <c r="FR29" i="1"/>
  <c r="FS29" i="1" s="1"/>
  <c r="FQ30" i="1"/>
  <c r="FR30" i="1"/>
  <c r="FS30" i="1" s="1"/>
  <c r="FQ4" i="1"/>
  <c r="FR4" i="1"/>
  <c r="FS4" i="1" s="1"/>
  <c r="FP32" i="1"/>
  <c r="FE5" i="1"/>
  <c r="FE4" i="1"/>
  <c r="FD32" i="1"/>
  <c r="FC15" i="1"/>
  <c r="FB4" i="1"/>
  <c r="FC4" i="1" s="1"/>
  <c r="FA5" i="1"/>
  <c r="FB5" i="1"/>
  <c r="FC5" i="1" s="1"/>
  <c r="FA6" i="1"/>
  <c r="FB6" i="1"/>
  <c r="FA7" i="1"/>
  <c r="FB7" i="1"/>
  <c r="FC7" i="1" s="1"/>
  <c r="FA8" i="1"/>
  <c r="FB8" i="1"/>
  <c r="FC8" i="1" s="1"/>
  <c r="FA9" i="1"/>
  <c r="FB9" i="1"/>
  <c r="FC9" i="1" s="1"/>
  <c r="FA10" i="1"/>
  <c r="FB10" i="1"/>
  <c r="FC10" i="1" s="1"/>
  <c r="FA11" i="1"/>
  <c r="FB11" i="1"/>
  <c r="FC11" i="1" s="1"/>
  <c r="FA12" i="1"/>
  <c r="FB12" i="1"/>
  <c r="FC12" i="1" s="1"/>
  <c r="FA13" i="1"/>
  <c r="FB13" i="1"/>
  <c r="FC13" i="1" s="1"/>
  <c r="FA14" i="1"/>
  <c r="FB14" i="1"/>
  <c r="FC14" i="1" s="1"/>
  <c r="FA15" i="1"/>
  <c r="FA16" i="1"/>
  <c r="FB16" i="1"/>
  <c r="FC16" i="1" s="1"/>
  <c r="FA17" i="1"/>
  <c r="FB17" i="1"/>
  <c r="FC17" i="1" s="1"/>
  <c r="FA18" i="1"/>
  <c r="FB18" i="1"/>
  <c r="FC18" i="1" s="1"/>
  <c r="FA19" i="1"/>
  <c r="FB19" i="1"/>
  <c r="FC19" i="1" s="1"/>
  <c r="FA20" i="1"/>
  <c r="FB20" i="1"/>
  <c r="FC20" i="1" s="1"/>
  <c r="FA21" i="1"/>
  <c r="FB21" i="1"/>
  <c r="FC21" i="1" s="1"/>
  <c r="FA22" i="1"/>
  <c r="FB22" i="1"/>
  <c r="FC22" i="1" s="1"/>
  <c r="FA23" i="1"/>
  <c r="FB23" i="1"/>
  <c r="FC23" i="1" s="1"/>
  <c r="FA24" i="1"/>
  <c r="FB24" i="1"/>
  <c r="FC24" i="1" s="1"/>
  <c r="FA25" i="1"/>
  <c r="FB25" i="1"/>
  <c r="FC25" i="1" s="1"/>
  <c r="FA26" i="1"/>
  <c r="FB26" i="1"/>
  <c r="FC26" i="1" s="1"/>
  <c r="FA27" i="1"/>
  <c r="FB27" i="1"/>
  <c r="FC27" i="1" s="1"/>
  <c r="FA28" i="1"/>
  <c r="FB28" i="1"/>
  <c r="FC28" i="1" s="1"/>
  <c r="FA29" i="1"/>
  <c r="FB29" i="1"/>
  <c r="FC29" i="1" s="1"/>
  <c r="FA30" i="1"/>
  <c r="FB30" i="1"/>
  <c r="FC30" i="1" s="1"/>
  <c r="FA4" i="1"/>
  <c r="EZ32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4" i="1"/>
  <c r="EN32" i="1"/>
  <c r="EK5" i="1"/>
  <c r="EL5" i="1"/>
  <c r="EM5" i="1" s="1"/>
  <c r="EK6" i="1"/>
  <c r="EL6" i="1"/>
  <c r="EM6" i="1" s="1"/>
  <c r="EK7" i="1"/>
  <c r="EL7" i="1"/>
  <c r="EM7" i="1" s="1"/>
  <c r="EK8" i="1"/>
  <c r="EL8" i="1"/>
  <c r="EM8" i="1" s="1"/>
  <c r="EK9" i="1"/>
  <c r="EL9" i="1"/>
  <c r="EM9" i="1" s="1"/>
  <c r="EK10" i="1"/>
  <c r="EL10" i="1"/>
  <c r="EM10" i="1" s="1"/>
  <c r="EK11" i="1"/>
  <c r="EL11" i="1"/>
  <c r="EM11" i="1" s="1"/>
  <c r="EK12" i="1"/>
  <c r="EL12" i="1"/>
  <c r="EM12" i="1" s="1"/>
  <c r="EK13" i="1"/>
  <c r="EL13" i="1"/>
  <c r="EM13" i="1" s="1"/>
  <c r="EK14" i="1"/>
  <c r="EL14" i="1"/>
  <c r="EM14" i="1" s="1"/>
  <c r="EK15" i="1"/>
  <c r="EL15" i="1"/>
  <c r="EM15" i="1" s="1"/>
  <c r="EK16" i="1"/>
  <c r="EL16" i="1"/>
  <c r="EM16" i="1" s="1"/>
  <c r="EK17" i="1"/>
  <c r="EL17" i="1"/>
  <c r="EM17" i="1" s="1"/>
  <c r="EK18" i="1"/>
  <c r="EL18" i="1"/>
  <c r="EM18" i="1" s="1"/>
  <c r="EK19" i="1"/>
  <c r="EL19" i="1"/>
  <c r="EM19" i="1" s="1"/>
  <c r="EK20" i="1"/>
  <c r="EL20" i="1"/>
  <c r="EM20" i="1" s="1"/>
  <c r="EK21" i="1"/>
  <c r="EL21" i="1"/>
  <c r="EM21" i="1" s="1"/>
  <c r="EK22" i="1"/>
  <c r="EL22" i="1"/>
  <c r="EM22" i="1" s="1"/>
  <c r="EK23" i="1"/>
  <c r="EL23" i="1"/>
  <c r="EM23" i="1" s="1"/>
  <c r="EK24" i="1"/>
  <c r="EL24" i="1"/>
  <c r="EM24" i="1" s="1"/>
  <c r="EK25" i="1"/>
  <c r="EL25" i="1"/>
  <c r="EM25" i="1" s="1"/>
  <c r="EK26" i="1"/>
  <c r="EL26" i="1"/>
  <c r="EM26" i="1" s="1"/>
  <c r="EK27" i="1"/>
  <c r="EL27" i="1"/>
  <c r="EM27" i="1" s="1"/>
  <c r="EK28" i="1"/>
  <c r="EL28" i="1"/>
  <c r="EM28" i="1" s="1"/>
  <c r="EK29" i="1"/>
  <c r="EL29" i="1"/>
  <c r="EM29" i="1" s="1"/>
  <c r="EK30" i="1"/>
  <c r="EL30" i="1"/>
  <c r="EM30" i="1" s="1"/>
  <c r="EK4" i="1"/>
  <c r="EJ32" i="1"/>
  <c r="EL4" i="1"/>
  <c r="EM4" i="1" s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4" i="1"/>
  <c r="DX32" i="1"/>
  <c r="DU5" i="1"/>
  <c r="DV5" i="1"/>
  <c r="DW5" i="1" s="1"/>
  <c r="DU6" i="1"/>
  <c r="DV6" i="1"/>
  <c r="DW6" i="1" s="1"/>
  <c r="DU7" i="1"/>
  <c r="DV7" i="1"/>
  <c r="DW7" i="1" s="1"/>
  <c r="DU8" i="1"/>
  <c r="DV8" i="1"/>
  <c r="DW8" i="1" s="1"/>
  <c r="DU9" i="1"/>
  <c r="DV9" i="1"/>
  <c r="DW9" i="1" s="1"/>
  <c r="DU10" i="1"/>
  <c r="DV10" i="1"/>
  <c r="DW10" i="1" s="1"/>
  <c r="DU11" i="1"/>
  <c r="DV11" i="1"/>
  <c r="DW11" i="1" s="1"/>
  <c r="DU12" i="1"/>
  <c r="DV12" i="1"/>
  <c r="DW12" i="1" s="1"/>
  <c r="DU13" i="1"/>
  <c r="DV13" i="1"/>
  <c r="DW13" i="1" s="1"/>
  <c r="DU14" i="1"/>
  <c r="DV14" i="1"/>
  <c r="DW14" i="1" s="1"/>
  <c r="DU15" i="1"/>
  <c r="DV15" i="1"/>
  <c r="DW15" i="1" s="1"/>
  <c r="DU16" i="1"/>
  <c r="DV16" i="1"/>
  <c r="DW16" i="1" s="1"/>
  <c r="DU17" i="1"/>
  <c r="DV17" i="1"/>
  <c r="DW17" i="1" s="1"/>
  <c r="DU18" i="1"/>
  <c r="DV18" i="1"/>
  <c r="DW18" i="1" s="1"/>
  <c r="DU19" i="1"/>
  <c r="DV19" i="1"/>
  <c r="DW19" i="1" s="1"/>
  <c r="DU20" i="1"/>
  <c r="DV20" i="1"/>
  <c r="DW20" i="1" s="1"/>
  <c r="DU21" i="1"/>
  <c r="DV21" i="1"/>
  <c r="DW21" i="1" s="1"/>
  <c r="DU22" i="1"/>
  <c r="DV22" i="1"/>
  <c r="DW22" i="1" s="1"/>
  <c r="DU23" i="1"/>
  <c r="DV23" i="1"/>
  <c r="DW23" i="1" s="1"/>
  <c r="DU24" i="1"/>
  <c r="DV24" i="1"/>
  <c r="DW24" i="1" s="1"/>
  <c r="DU25" i="1"/>
  <c r="DV25" i="1"/>
  <c r="DW25" i="1" s="1"/>
  <c r="DU26" i="1"/>
  <c r="DV26" i="1"/>
  <c r="DW26" i="1" s="1"/>
  <c r="DU27" i="1"/>
  <c r="DV27" i="1"/>
  <c r="DW27" i="1" s="1"/>
  <c r="DU28" i="1"/>
  <c r="DV28" i="1"/>
  <c r="DW28" i="1" s="1"/>
  <c r="DU29" i="1"/>
  <c r="DV29" i="1"/>
  <c r="DW29" i="1" s="1"/>
  <c r="DU30" i="1"/>
  <c r="DV30" i="1"/>
  <c r="DW30" i="1" s="1"/>
  <c r="DU4" i="1"/>
  <c r="FR32" i="1" l="1"/>
  <c r="FS6" i="1"/>
  <c r="FB32" i="1"/>
  <c r="FC6" i="1"/>
  <c r="EL32" i="1"/>
  <c r="DT32" i="1"/>
  <c r="DV4" i="1"/>
  <c r="DW4" i="1" s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4" i="1"/>
  <c r="DH32" i="1"/>
  <c r="DG10" i="1"/>
  <c r="DE5" i="1"/>
  <c r="DF5" i="1"/>
  <c r="DG5" i="1" s="1"/>
  <c r="DE6" i="1"/>
  <c r="DF6" i="1"/>
  <c r="DG6" i="1" s="1"/>
  <c r="DE7" i="1"/>
  <c r="DF7" i="1"/>
  <c r="DG7" i="1" s="1"/>
  <c r="DE8" i="1"/>
  <c r="DF8" i="1"/>
  <c r="DG8" i="1" s="1"/>
  <c r="DE9" i="1"/>
  <c r="DF9" i="1"/>
  <c r="DG9" i="1" s="1"/>
  <c r="DE10" i="1"/>
  <c r="DE11" i="1"/>
  <c r="DF11" i="1"/>
  <c r="DG11" i="1" s="1"/>
  <c r="DE12" i="1"/>
  <c r="DF12" i="1"/>
  <c r="DG12" i="1" s="1"/>
  <c r="DE13" i="1"/>
  <c r="DF13" i="1"/>
  <c r="DG13" i="1" s="1"/>
  <c r="DE14" i="1"/>
  <c r="DF14" i="1"/>
  <c r="DG14" i="1" s="1"/>
  <c r="DE15" i="1"/>
  <c r="DF15" i="1"/>
  <c r="DG15" i="1" s="1"/>
  <c r="DE16" i="1"/>
  <c r="DF16" i="1"/>
  <c r="DG16" i="1" s="1"/>
  <c r="DE17" i="1"/>
  <c r="DF17" i="1"/>
  <c r="DG17" i="1" s="1"/>
  <c r="DE18" i="1"/>
  <c r="DF18" i="1"/>
  <c r="DG18" i="1" s="1"/>
  <c r="DE19" i="1"/>
  <c r="DF19" i="1"/>
  <c r="DG19" i="1" s="1"/>
  <c r="DE20" i="1"/>
  <c r="DF20" i="1"/>
  <c r="DG20" i="1" s="1"/>
  <c r="DE21" i="1"/>
  <c r="DF21" i="1"/>
  <c r="DG21" i="1" s="1"/>
  <c r="DE22" i="1"/>
  <c r="DF22" i="1"/>
  <c r="DG22" i="1" s="1"/>
  <c r="DE23" i="1"/>
  <c r="DF23" i="1"/>
  <c r="DG23" i="1" s="1"/>
  <c r="DE24" i="1"/>
  <c r="DF24" i="1"/>
  <c r="DG24" i="1" s="1"/>
  <c r="DE25" i="1"/>
  <c r="DF25" i="1"/>
  <c r="DG25" i="1" s="1"/>
  <c r="DE26" i="1"/>
  <c r="DF26" i="1"/>
  <c r="DG26" i="1" s="1"/>
  <c r="DE27" i="1"/>
  <c r="DF27" i="1"/>
  <c r="DG27" i="1" s="1"/>
  <c r="DE28" i="1"/>
  <c r="DF28" i="1"/>
  <c r="DG28" i="1" s="1"/>
  <c r="DE29" i="1"/>
  <c r="DF29" i="1"/>
  <c r="DG29" i="1" s="1"/>
  <c r="DE30" i="1"/>
  <c r="DF30" i="1"/>
  <c r="DG30" i="1" s="1"/>
  <c r="DE4" i="1"/>
  <c r="CS5" i="1"/>
  <c r="CT5" i="1"/>
  <c r="CU5" i="1" s="1"/>
  <c r="CS6" i="1"/>
  <c r="CT6" i="1"/>
  <c r="CU6" i="1" s="1"/>
  <c r="CS7" i="1"/>
  <c r="CT7" i="1"/>
  <c r="CU7" i="1" s="1"/>
  <c r="CS8" i="1"/>
  <c r="CT8" i="1"/>
  <c r="CU8" i="1" s="1"/>
  <c r="CS9" i="1"/>
  <c r="CT9" i="1"/>
  <c r="CU9" i="1" s="1"/>
  <c r="CS10" i="1"/>
  <c r="CT10" i="1"/>
  <c r="CU10" i="1" s="1"/>
  <c r="CS11" i="1"/>
  <c r="CT11" i="1"/>
  <c r="CU11" i="1" s="1"/>
  <c r="CS12" i="1"/>
  <c r="CT12" i="1"/>
  <c r="CU12" i="1" s="1"/>
  <c r="CS13" i="1"/>
  <c r="CT13" i="1"/>
  <c r="CU13" i="1" s="1"/>
  <c r="CS14" i="1"/>
  <c r="CT14" i="1"/>
  <c r="CU14" i="1" s="1"/>
  <c r="CS15" i="1"/>
  <c r="CT15" i="1"/>
  <c r="CU15" i="1" s="1"/>
  <c r="CS16" i="1"/>
  <c r="CT16" i="1"/>
  <c r="CU16" i="1" s="1"/>
  <c r="CS17" i="1"/>
  <c r="CT17" i="1"/>
  <c r="CU17" i="1" s="1"/>
  <c r="CS18" i="1"/>
  <c r="CT18" i="1"/>
  <c r="CU18" i="1" s="1"/>
  <c r="CS19" i="1"/>
  <c r="CT19" i="1"/>
  <c r="CU19" i="1" s="1"/>
  <c r="CS20" i="1"/>
  <c r="CT20" i="1"/>
  <c r="CU20" i="1" s="1"/>
  <c r="CS21" i="1"/>
  <c r="CT21" i="1"/>
  <c r="CU21" i="1" s="1"/>
  <c r="CS22" i="1"/>
  <c r="CT22" i="1"/>
  <c r="CU22" i="1" s="1"/>
  <c r="CS23" i="1"/>
  <c r="CT23" i="1"/>
  <c r="CU23" i="1" s="1"/>
  <c r="CS24" i="1"/>
  <c r="CT24" i="1"/>
  <c r="CU24" i="1" s="1"/>
  <c r="CS25" i="1"/>
  <c r="CT25" i="1"/>
  <c r="CU25" i="1" s="1"/>
  <c r="CS26" i="1"/>
  <c r="CT26" i="1"/>
  <c r="CU26" i="1" s="1"/>
  <c r="CS27" i="1"/>
  <c r="CT27" i="1"/>
  <c r="CU27" i="1" s="1"/>
  <c r="CS28" i="1"/>
  <c r="CT28" i="1"/>
  <c r="CU28" i="1" s="1"/>
  <c r="CS29" i="1"/>
  <c r="CT29" i="1"/>
  <c r="CU29" i="1" s="1"/>
  <c r="CS30" i="1"/>
  <c r="CT30" i="1"/>
  <c r="CU30" i="1" s="1"/>
  <c r="CT4" i="1"/>
  <c r="CU4" i="1" s="1"/>
  <c r="CS4" i="1"/>
  <c r="DD32" i="1"/>
  <c r="CR32" i="1"/>
  <c r="DF4" i="1"/>
  <c r="DG4" i="1" s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4" i="1"/>
  <c r="CO5" i="1"/>
  <c r="CP5" i="1" s="1"/>
  <c r="CO6" i="1"/>
  <c r="CP6" i="1" s="1"/>
  <c r="CO7" i="1"/>
  <c r="CP7" i="1" s="1"/>
  <c r="CO8" i="1"/>
  <c r="CP8" i="1" s="1"/>
  <c r="CO9" i="1"/>
  <c r="CP9" i="1" s="1"/>
  <c r="CO10" i="1"/>
  <c r="CP10" i="1" s="1"/>
  <c r="CO11" i="1"/>
  <c r="CP11" i="1" s="1"/>
  <c r="CO12" i="1"/>
  <c r="CP12" i="1" s="1"/>
  <c r="CO13" i="1"/>
  <c r="CP13" i="1" s="1"/>
  <c r="CO14" i="1"/>
  <c r="CP14" i="1" s="1"/>
  <c r="CO15" i="1"/>
  <c r="CP15" i="1" s="1"/>
  <c r="CO16" i="1"/>
  <c r="CP16" i="1" s="1"/>
  <c r="CO17" i="1"/>
  <c r="CP17" i="1" s="1"/>
  <c r="CO18" i="1"/>
  <c r="CP18" i="1" s="1"/>
  <c r="CO19" i="1"/>
  <c r="CP19" i="1" s="1"/>
  <c r="CO20" i="1"/>
  <c r="CP20" i="1" s="1"/>
  <c r="CO21" i="1"/>
  <c r="CP21" i="1" s="1"/>
  <c r="CO22" i="1"/>
  <c r="CP22" i="1" s="1"/>
  <c r="CO23" i="1"/>
  <c r="CP23" i="1" s="1"/>
  <c r="CO24" i="1"/>
  <c r="CP24" i="1" s="1"/>
  <c r="CO25" i="1"/>
  <c r="CP25" i="1" s="1"/>
  <c r="CO26" i="1"/>
  <c r="CP26" i="1" s="1"/>
  <c r="CO27" i="1"/>
  <c r="CP27" i="1" s="1"/>
  <c r="CO28" i="1"/>
  <c r="CP28" i="1" s="1"/>
  <c r="CO29" i="1"/>
  <c r="CP29" i="1" s="1"/>
  <c r="CO30" i="1"/>
  <c r="CP30" i="1" s="1"/>
  <c r="CO4" i="1"/>
  <c r="CP4" i="1" s="1"/>
  <c r="CB5" i="1"/>
  <c r="CC5" i="1"/>
  <c r="CB6" i="1"/>
  <c r="CC6" i="1"/>
  <c r="CD6" i="1" s="1"/>
  <c r="CB7" i="1"/>
  <c r="CC7" i="1"/>
  <c r="CD7" i="1" s="1"/>
  <c r="CB8" i="1"/>
  <c r="CC8" i="1"/>
  <c r="CD8" i="1" s="1"/>
  <c r="CB9" i="1"/>
  <c r="CC9" i="1"/>
  <c r="CD9" i="1" s="1"/>
  <c r="CB10" i="1"/>
  <c r="CC10" i="1"/>
  <c r="CD10" i="1" s="1"/>
  <c r="CB11" i="1"/>
  <c r="CC11" i="1"/>
  <c r="CD11" i="1" s="1"/>
  <c r="CB12" i="1"/>
  <c r="CC12" i="1"/>
  <c r="CD12" i="1" s="1"/>
  <c r="CB13" i="1"/>
  <c r="CC13" i="1"/>
  <c r="CD13" i="1" s="1"/>
  <c r="CB14" i="1"/>
  <c r="CC14" i="1"/>
  <c r="CD14" i="1" s="1"/>
  <c r="CB15" i="1"/>
  <c r="CC15" i="1"/>
  <c r="CD15" i="1" s="1"/>
  <c r="CB16" i="1"/>
  <c r="CC16" i="1"/>
  <c r="CD16" i="1" s="1"/>
  <c r="CB17" i="1"/>
  <c r="CC17" i="1"/>
  <c r="CD17" i="1" s="1"/>
  <c r="CB18" i="1"/>
  <c r="CC18" i="1"/>
  <c r="CD18" i="1" s="1"/>
  <c r="CB19" i="1"/>
  <c r="CC19" i="1"/>
  <c r="CD19" i="1" s="1"/>
  <c r="CB20" i="1"/>
  <c r="CC20" i="1"/>
  <c r="CD20" i="1" s="1"/>
  <c r="CB21" i="1"/>
  <c r="CC21" i="1"/>
  <c r="CD21" i="1" s="1"/>
  <c r="CB22" i="1"/>
  <c r="CC22" i="1"/>
  <c r="CD22" i="1" s="1"/>
  <c r="CB23" i="1"/>
  <c r="CC23" i="1"/>
  <c r="CD23" i="1" s="1"/>
  <c r="CB24" i="1"/>
  <c r="CC24" i="1"/>
  <c r="CD24" i="1" s="1"/>
  <c r="CB25" i="1"/>
  <c r="CC25" i="1"/>
  <c r="CD25" i="1" s="1"/>
  <c r="CB26" i="1"/>
  <c r="CC26" i="1"/>
  <c r="CD26" i="1" s="1"/>
  <c r="CB27" i="1"/>
  <c r="CC27" i="1"/>
  <c r="CD27" i="1" s="1"/>
  <c r="CB28" i="1"/>
  <c r="CC28" i="1"/>
  <c r="CD28" i="1" s="1"/>
  <c r="CB29" i="1"/>
  <c r="CC29" i="1"/>
  <c r="CD29" i="1" s="1"/>
  <c r="CB30" i="1"/>
  <c r="CC30" i="1"/>
  <c r="CD30" i="1" s="1"/>
  <c r="CC4" i="1"/>
  <c r="CD4" i="1" s="1"/>
  <c r="CB4" i="1"/>
  <c r="CM32" i="1"/>
  <c r="CA32" i="1"/>
  <c r="BX5" i="1"/>
  <c r="BY5" i="1" s="1"/>
  <c r="BL5" i="1"/>
  <c r="BM5" i="1" s="1"/>
  <c r="BL6" i="1"/>
  <c r="BM6" i="1" s="1"/>
  <c r="BL7" i="1"/>
  <c r="BM7" i="1" s="1"/>
  <c r="BL8" i="1"/>
  <c r="BM8" i="1" s="1"/>
  <c r="BL9" i="1"/>
  <c r="BM9" i="1" s="1"/>
  <c r="BL10" i="1"/>
  <c r="BM10" i="1" s="1"/>
  <c r="BL11" i="1"/>
  <c r="BM11" i="1" s="1"/>
  <c r="BL12" i="1"/>
  <c r="BM12" i="1" s="1"/>
  <c r="BL13" i="1"/>
  <c r="BM13" i="1" s="1"/>
  <c r="BL14" i="1"/>
  <c r="BM14" i="1" s="1"/>
  <c r="BL15" i="1"/>
  <c r="BM15" i="1" s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4" i="1"/>
  <c r="BM4" i="1" s="1"/>
  <c r="BW5" i="1"/>
  <c r="BW6" i="1"/>
  <c r="BX6" i="1"/>
  <c r="BY6" i="1" s="1"/>
  <c r="BW7" i="1"/>
  <c r="BX7" i="1"/>
  <c r="BY7" i="1" s="1"/>
  <c r="BW8" i="1"/>
  <c r="BX8" i="1"/>
  <c r="BY8" i="1" s="1"/>
  <c r="BW9" i="1"/>
  <c r="BX9" i="1"/>
  <c r="BY9" i="1" s="1"/>
  <c r="BW10" i="1"/>
  <c r="BX10" i="1"/>
  <c r="BY10" i="1" s="1"/>
  <c r="BW11" i="1"/>
  <c r="BX11" i="1"/>
  <c r="BY11" i="1" s="1"/>
  <c r="BW12" i="1"/>
  <c r="BX12" i="1"/>
  <c r="BY12" i="1" s="1"/>
  <c r="BW13" i="1"/>
  <c r="BX13" i="1"/>
  <c r="BY13" i="1" s="1"/>
  <c r="BW14" i="1"/>
  <c r="BX14" i="1"/>
  <c r="BY14" i="1" s="1"/>
  <c r="BW15" i="1"/>
  <c r="BX15" i="1"/>
  <c r="BY15" i="1" s="1"/>
  <c r="BW16" i="1"/>
  <c r="BX16" i="1"/>
  <c r="BY16" i="1" s="1"/>
  <c r="BW17" i="1"/>
  <c r="BX17" i="1"/>
  <c r="BY17" i="1" s="1"/>
  <c r="BW18" i="1"/>
  <c r="BX18" i="1"/>
  <c r="BY18" i="1" s="1"/>
  <c r="BW19" i="1"/>
  <c r="BX19" i="1"/>
  <c r="BY19" i="1" s="1"/>
  <c r="BW20" i="1"/>
  <c r="BX20" i="1"/>
  <c r="BY20" i="1" s="1"/>
  <c r="BW21" i="1"/>
  <c r="BX21" i="1"/>
  <c r="BY21" i="1" s="1"/>
  <c r="BW22" i="1"/>
  <c r="BX22" i="1"/>
  <c r="BY22" i="1" s="1"/>
  <c r="BW23" i="1"/>
  <c r="BX23" i="1"/>
  <c r="BY23" i="1" s="1"/>
  <c r="BW24" i="1"/>
  <c r="BX24" i="1"/>
  <c r="BY24" i="1" s="1"/>
  <c r="BW25" i="1"/>
  <c r="BX25" i="1"/>
  <c r="BY25" i="1" s="1"/>
  <c r="BW26" i="1"/>
  <c r="BX26" i="1"/>
  <c r="BY26" i="1" s="1"/>
  <c r="BW27" i="1"/>
  <c r="BX27" i="1"/>
  <c r="BY27" i="1" s="1"/>
  <c r="BW28" i="1"/>
  <c r="BX28" i="1"/>
  <c r="BY28" i="1" s="1"/>
  <c r="BW29" i="1"/>
  <c r="BX29" i="1"/>
  <c r="BY29" i="1" s="1"/>
  <c r="BW30" i="1"/>
  <c r="BX30" i="1"/>
  <c r="BY30" i="1" s="1"/>
  <c r="BW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4" i="1"/>
  <c r="BV32" i="1"/>
  <c r="BJ32" i="1"/>
  <c r="BX4" i="1"/>
  <c r="BY4" i="1" s="1"/>
  <c r="BH21" i="1"/>
  <c r="BH25" i="1"/>
  <c r="BH30" i="1"/>
  <c r="BF5" i="1"/>
  <c r="BG5" i="1"/>
  <c r="BH5" i="1" s="1"/>
  <c r="BF6" i="1"/>
  <c r="BG6" i="1"/>
  <c r="BH6" i="1" s="1"/>
  <c r="BF7" i="1"/>
  <c r="BG7" i="1"/>
  <c r="BH7" i="1" s="1"/>
  <c r="BF8" i="1"/>
  <c r="BG8" i="1"/>
  <c r="BH8" i="1" s="1"/>
  <c r="BF9" i="1"/>
  <c r="BG9" i="1"/>
  <c r="BH9" i="1" s="1"/>
  <c r="BF10" i="1"/>
  <c r="BG10" i="1"/>
  <c r="BH10" i="1" s="1"/>
  <c r="BF11" i="1"/>
  <c r="BG11" i="1"/>
  <c r="BH11" i="1" s="1"/>
  <c r="BF12" i="1"/>
  <c r="BG12" i="1"/>
  <c r="BH12" i="1" s="1"/>
  <c r="BF13" i="1"/>
  <c r="BG13" i="1"/>
  <c r="BH13" i="1" s="1"/>
  <c r="BF14" i="1"/>
  <c r="BG14" i="1"/>
  <c r="BH14" i="1" s="1"/>
  <c r="BF15" i="1"/>
  <c r="BG15" i="1"/>
  <c r="BH15" i="1" s="1"/>
  <c r="BF16" i="1"/>
  <c r="BG16" i="1"/>
  <c r="BH16" i="1" s="1"/>
  <c r="BF17" i="1"/>
  <c r="BG17" i="1"/>
  <c r="BH17" i="1" s="1"/>
  <c r="BF18" i="1"/>
  <c r="BG18" i="1"/>
  <c r="BH18" i="1" s="1"/>
  <c r="BF19" i="1"/>
  <c r="BG19" i="1"/>
  <c r="BH19" i="1" s="1"/>
  <c r="BF20" i="1"/>
  <c r="BG20" i="1"/>
  <c r="BH20" i="1" s="1"/>
  <c r="BF21" i="1"/>
  <c r="BF22" i="1"/>
  <c r="BG22" i="1"/>
  <c r="BH22" i="1" s="1"/>
  <c r="BF23" i="1"/>
  <c r="BG23" i="1"/>
  <c r="BH23" i="1" s="1"/>
  <c r="BF24" i="1"/>
  <c r="BG24" i="1"/>
  <c r="BH24" i="1" s="1"/>
  <c r="BF25" i="1"/>
  <c r="BF26" i="1"/>
  <c r="BG26" i="1"/>
  <c r="BH26" i="1" s="1"/>
  <c r="BF27" i="1"/>
  <c r="BG27" i="1"/>
  <c r="BH27" i="1" s="1"/>
  <c r="BF28" i="1"/>
  <c r="BG28" i="1"/>
  <c r="BH28" i="1" s="1"/>
  <c r="BF29" i="1"/>
  <c r="BG29" i="1"/>
  <c r="BH29" i="1" s="1"/>
  <c r="BF30" i="1"/>
  <c r="BE32" i="1"/>
  <c r="BG4" i="1"/>
  <c r="BH4" i="1" s="1"/>
  <c r="BF4" i="1"/>
  <c r="AT5" i="1"/>
  <c r="AU5" i="1"/>
  <c r="AV5" i="1" s="1"/>
  <c r="AT6" i="1"/>
  <c r="AU6" i="1"/>
  <c r="AV6" i="1" s="1"/>
  <c r="AT7" i="1"/>
  <c r="AU7" i="1"/>
  <c r="AV7" i="1" s="1"/>
  <c r="AT8" i="1"/>
  <c r="AU8" i="1"/>
  <c r="AV8" i="1" s="1"/>
  <c r="AT9" i="1"/>
  <c r="AU9" i="1"/>
  <c r="AV9" i="1" s="1"/>
  <c r="AT10" i="1"/>
  <c r="AU10" i="1"/>
  <c r="AV10" i="1" s="1"/>
  <c r="AT11" i="1"/>
  <c r="AU11" i="1"/>
  <c r="AV11" i="1" s="1"/>
  <c r="AT12" i="1"/>
  <c r="AU12" i="1"/>
  <c r="AV12" i="1" s="1"/>
  <c r="AT13" i="1"/>
  <c r="AU13" i="1"/>
  <c r="AV13" i="1" s="1"/>
  <c r="AT14" i="1"/>
  <c r="AU14" i="1"/>
  <c r="AV14" i="1" s="1"/>
  <c r="AT15" i="1"/>
  <c r="AU15" i="1"/>
  <c r="AV15" i="1" s="1"/>
  <c r="AT16" i="1"/>
  <c r="AU16" i="1"/>
  <c r="AV16" i="1" s="1"/>
  <c r="AT17" i="1"/>
  <c r="AU17" i="1"/>
  <c r="AV17" i="1" s="1"/>
  <c r="AT18" i="1"/>
  <c r="AU18" i="1"/>
  <c r="AV18" i="1" s="1"/>
  <c r="AT19" i="1"/>
  <c r="AU19" i="1"/>
  <c r="AV19" i="1" s="1"/>
  <c r="AT20" i="1"/>
  <c r="AU20" i="1"/>
  <c r="AV20" i="1" s="1"/>
  <c r="AT21" i="1"/>
  <c r="AU21" i="1"/>
  <c r="AV21" i="1" s="1"/>
  <c r="AT22" i="1"/>
  <c r="AU22" i="1"/>
  <c r="AV22" i="1" s="1"/>
  <c r="AT23" i="1"/>
  <c r="AU23" i="1"/>
  <c r="AV23" i="1" s="1"/>
  <c r="AT24" i="1"/>
  <c r="AU24" i="1"/>
  <c r="AV24" i="1" s="1"/>
  <c r="AT25" i="1"/>
  <c r="AU25" i="1"/>
  <c r="AV25" i="1" s="1"/>
  <c r="AT26" i="1"/>
  <c r="AU26" i="1"/>
  <c r="AV26" i="1" s="1"/>
  <c r="AT27" i="1"/>
  <c r="AU27" i="1"/>
  <c r="AV27" i="1" s="1"/>
  <c r="AT28" i="1"/>
  <c r="AU28" i="1"/>
  <c r="AV28" i="1" s="1"/>
  <c r="AT29" i="1"/>
  <c r="AU29" i="1"/>
  <c r="AV29" i="1" s="1"/>
  <c r="AT30" i="1"/>
  <c r="AU30" i="1"/>
  <c r="AV30" i="1" s="1"/>
  <c r="AU4" i="1"/>
  <c r="AV4" i="1" s="1"/>
  <c r="AT4" i="1"/>
  <c r="AS32" i="1"/>
  <c r="AO5" i="1"/>
  <c r="AP5" i="1"/>
  <c r="AQ5" i="1" s="1"/>
  <c r="AO6" i="1"/>
  <c r="AP6" i="1"/>
  <c r="AQ6" i="1" s="1"/>
  <c r="AO7" i="1"/>
  <c r="AP7" i="1"/>
  <c r="AQ7" i="1" s="1"/>
  <c r="AO8" i="1"/>
  <c r="AP8" i="1"/>
  <c r="AQ8" i="1" s="1"/>
  <c r="AO9" i="1"/>
  <c r="AP9" i="1"/>
  <c r="AQ9" i="1" s="1"/>
  <c r="AO10" i="1"/>
  <c r="AP10" i="1"/>
  <c r="AQ10" i="1" s="1"/>
  <c r="AO11" i="1"/>
  <c r="AP11" i="1"/>
  <c r="AQ11" i="1" s="1"/>
  <c r="AO12" i="1"/>
  <c r="AP12" i="1"/>
  <c r="AQ12" i="1" s="1"/>
  <c r="AO13" i="1"/>
  <c r="AP13" i="1"/>
  <c r="AQ13" i="1" s="1"/>
  <c r="AO14" i="1"/>
  <c r="AP14" i="1"/>
  <c r="AQ14" i="1" s="1"/>
  <c r="AO15" i="1"/>
  <c r="AP15" i="1"/>
  <c r="AQ15" i="1" s="1"/>
  <c r="AO16" i="1"/>
  <c r="AP16" i="1"/>
  <c r="AQ16" i="1" s="1"/>
  <c r="AO17" i="1"/>
  <c r="AP17" i="1"/>
  <c r="AQ17" i="1" s="1"/>
  <c r="AO18" i="1"/>
  <c r="AP18" i="1"/>
  <c r="AQ18" i="1" s="1"/>
  <c r="AO19" i="1"/>
  <c r="AP19" i="1"/>
  <c r="AQ19" i="1" s="1"/>
  <c r="AO20" i="1"/>
  <c r="AP20" i="1"/>
  <c r="AQ20" i="1" s="1"/>
  <c r="AO21" i="1"/>
  <c r="AP21" i="1"/>
  <c r="AQ21" i="1" s="1"/>
  <c r="AO22" i="1"/>
  <c r="AP22" i="1"/>
  <c r="AQ22" i="1" s="1"/>
  <c r="AO23" i="1"/>
  <c r="AP23" i="1"/>
  <c r="AQ23" i="1" s="1"/>
  <c r="AO24" i="1"/>
  <c r="AP24" i="1"/>
  <c r="AQ24" i="1" s="1"/>
  <c r="AO25" i="1"/>
  <c r="AP25" i="1"/>
  <c r="AQ25" i="1" s="1"/>
  <c r="AO26" i="1"/>
  <c r="AP26" i="1"/>
  <c r="AQ26" i="1" s="1"/>
  <c r="AO27" i="1"/>
  <c r="AP27" i="1"/>
  <c r="AQ27" i="1" s="1"/>
  <c r="AO28" i="1"/>
  <c r="AP28" i="1"/>
  <c r="AQ28" i="1" s="1"/>
  <c r="AO29" i="1"/>
  <c r="AP29" i="1"/>
  <c r="AQ29" i="1" s="1"/>
  <c r="AO30" i="1"/>
  <c r="AP30" i="1"/>
  <c r="AQ30" i="1" s="1"/>
  <c r="AP4" i="1"/>
  <c r="AQ4" i="1" s="1"/>
  <c r="AO4" i="1"/>
  <c r="AN32" i="1"/>
  <c r="AH4" i="1"/>
  <c r="AC5" i="1"/>
  <c r="AD5" i="1"/>
  <c r="AE5" i="1" s="1"/>
  <c r="AC6" i="1"/>
  <c r="AD6" i="1"/>
  <c r="AE6" i="1" s="1"/>
  <c r="AC7" i="1"/>
  <c r="AD7" i="1"/>
  <c r="AE7" i="1" s="1"/>
  <c r="AC8" i="1"/>
  <c r="AD8" i="1"/>
  <c r="AE8" i="1" s="1"/>
  <c r="AC9" i="1"/>
  <c r="AD9" i="1"/>
  <c r="AE9" i="1" s="1"/>
  <c r="AC10" i="1"/>
  <c r="AD10" i="1"/>
  <c r="AE10" i="1" s="1"/>
  <c r="AC11" i="1"/>
  <c r="AD11" i="1"/>
  <c r="AE11" i="1" s="1"/>
  <c r="AC12" i="1"/>
  <c r="AD12" i="1"/>
  <c r="AE12" i="1" s="1"/>
  <c r="AC13" i="1"/>
  <c r="AD13" i="1"/>
  <c r="AE13" i="1" s="1"/>
  <c r="AC14" i="1"/>
  <c r="AD14" i="1"/>
  <c r="AE14" i="1" s="1"/>
  <c r="AC15" i="1"/>
  <c r="AD15" i="1"/>
  <c r="AE15" i="1" s="1"/>
  <c r="AC16" i="1"/>
  <c r="AD16" i="1"/>
  <c r="AE16" i="1" s="1"/>
  <c r="AC17" i="1"/>
  <c r="AD17" i="1"/>
  <c r="AE17" i="1" s="1"/>
  <c r="AC18" i="1"/>
  <c r="AD18" i="1"/>
  <c r="AE18" i="1" s="1"/>
  <c r="AC19" i="1"/>
  <c r="AD19" i="1"/>
  <c r="AE19" i="1" s="1"/>
  <c r="AC20" i="1"/>
  <c r="AD20" i="1"/>
  <c r="AE20" i="1" s="1"/>
  <c r="AC21" i="1"/>
  <c r="AD21" i="1"/>
  <c r="AE21" i="1" s="1"/>
  <c r="AC22" i="1"/>
  <c r="AD22" i="1"/>
  <c r="AE22" i="1" s="1"/>
  <c r="AC23" i="1"/>
  <c r="AD23" i="1"/>
  <c r="AE23" i="1" s="1"/>
  <c r="AC24" i="1"/>
  <c r="AD24" i="1"/>
  <c r="AE24" i="1" s="1"/>
  <c r="AC25" i="1"/>
  <c r="AD25" i="1"/>
  <c r="AE25" i="1" s="1"/>
  <c r="AC26" i="1"/>
  <c r="AD26" i="1"/>
  <c r="AE26" i="1" s="1"/>
  <c r="AC27" i="1"/>
  <c r="AD27" i="1"/>
  <c r="AE27" i="1" s="1"/>
  <c r="AC28" i="1"/>
  <c r="AD28" i="1"/>
  <c r="AE28" i="1" s="1"/>
  <c r="AC29" i="1"/>
  <c r="AD29" i="1"/>
  <c r="AE29" i="1" s="1"/>
  <c r="AC30" i="1"/>
  <c r="AD30" i="1"/>
  <c r="AE30" i="1" s="1"/>
  <c r="AD4" i="1"/>
  <c r="AE4" i="1" s="1"/>
  <c r="AC4" i="1"/>
  <c r="AB32" i="1"/>
  <c r="Y7" i="1"/>
  <c r="Z7" i="1" s="1"/>
  <c r="Y24" i="1"/>
  <c r="Z24" i="1" s="1"/>
  <c r="Y6" i="1"/>
  <c r="Z6" i="1" s="1"/>
  <c r="Y8" i="1"/>
  <c r="Z8" i="1" s="1"/>
  <c r="Y9" i="1"/>
  <c r="Z9" i="1" s="1"/>
  <c r="Y11" i="1"/>
  <c r="Z11" i="1" s="1"/>
  <c r="Y19" i="1"/>
  <c r="Z19" i="1" s="1"/>
  <c r="Y22" i="1"/>
  <c r="Z22" i="1" s="1"/>
  <c r="Y23" i="1"/>
  <c r="Z23" i="1" s="1"/>
  <c r="Y28" i="1"/>
  <c r="Z28" i="1" s="1"/>
  <c r="Y29" i="1"/>
  <c r="Z29" i="1" s="1"/>
  <c r="Y5" i="1"/>
  <c r="Z5" i="1" s="1"/>
  <c r="Y12" i="1"/>
  <c r="Z12" i="1" s="1"/>
  <c r="Y10" i="1"/>
  <c r="Z10" i="1" s="1"/>
  <c r="Y15" i="1"/>
  <c r="Z15" i="1" s="1"/>
  <c r="Y30" i="1"/>
  <c r="Z30" i="1" s="1"/>
  <c r="Y13" i="1"/>
  <c r="Z13" i="1" s="1"/>
  <c r="Y17" i="1"/>
  <c r="Z17" i="1" s="1"/>
  <c r="Y14" i="1"/>
  <c r="Z14" i="1" s="1"/>
  <c r="Y16" i="1"/>
  <c r="Z16" i="1" s="1"/>
  <c r="Y18" i="1"/>
  <c r="Z18" i="1" s="1"/>
  <c r="Y20" i="1"/>
  <c r="Z20" i="1" s="1"/>
  <c r="Y21" i="1"/>
  <c r="Z21" i="1" s="1"/>
  <c r="Y25" i="1"/>
  <c r="Z25" i="1" s="1"/>
  <c r="Y26" i="1"/>
  <c r="Z26" i="1" s="1"/>
  <c r="Y27" i="1"/>
  <c r="Z27" i="1" s="1"/>
  <c r="X7" i="1"/>
  <c r="X24" i="1"/>
  <c r="X6" i="1"/>
  <c r="X8" i="1"/>
  <c r="X9" i="1"/>
  <c r="X11" i="1"/>
  <c r="X19" i="1"/>
  <c r="X22" i="1"/>
  <c r="X23" i="1"/>
  <c r="X28" i="1"/>
  <c r="X29" i="1"/>
  <c r="X5" i="1"/>
  <c r="X12" i="1"/>
  <c r="X10" i="1"/>
  <c r="X15" i="1"/>
  <c r="X30" i="1"/>
  <c r="X13" i="1"/>
  <c r="X17" i="1"/>
  <c r="X14" i="1"/>
  <c r="X16" i="1"/>
  <c r="X18" i="1"/>
  <c r="X20" i="1"/>
  <c r="X21" i="1"/>
  <c r="X25" i="1"/>
  <c r="X26" i="1"/>
  <c r="X27" i="1"/>
  <c r="Y4" i="1"/>
  <c r="Z4" i="1" s="1"/>
  <c r="X4" i="1"/>
  <c r="W32" i="1"/>
  <c r="L7" i="1"/>
  <c r="L24" i="1"/>
  <c r="L6" i="1"/>
  <c r="L8" i="1"/>
  <c r="L9" i="1"/>
  <c r="L11" i="1"/>
  <c r="L19" i="1"/>
  <c r="L22" i="1"/>
  <c r="L23" i="1"/>
  <c r="L28" i="1"/>
  <c r="L29" i="1"/>
  <c r="L5" i="1"/>
  <c r="L12" i="1"/>
  <c r="L10" i="1"/>
  <c r="L15" i="1"/>
  <c r="L30" i="1"/>
  <c r="L13" i="1"/>
  <c r="L17" i="1"/>
  <c r="L14" i="1"/>
  <c r="L16" i="1"/>
  <c r="L18" i="1"/>
  <c r="L20" i="1"/>
  <c r="L21" i="1"/>
  <c r="L25" i="1"/>
  <c r="L26" i="1"/>
  <c r="L27" i="1"/>
  <c r="L4" i="1"/>
  <c r="CT32" i="1" l="1"/>
  <c r="DV32" i="1"/>
  <c r="BG32" i="1"/>
  <c r="CC32" i="1"/>
  <c r="CD5" i="1"/>
  <c r="DF32" i="1"/>
  <c r="CO32" i="1"/>
  <c r="BL32" i="1"/>
  <c r="BX32" i="1"/>
  <c r="AU32" i="1"/>
  <c r="AP32" i="1"/>
  <c r="AD32" i="1"/>
  <c r="Y32" i="1"/>
  <c r="I34" i="1"/>
  <c r="I33" i="1"/>
  <c r="EY13" i="1"/>
  <c r="EY10" i="1"/>
  <c r="EU23" i="1"/>
  <c r="DC8" i="1"/>
  <c r="DC25" i="1"/>
  <c r="DC29" i="1"/>
  <c r="CH16" i="1"/>
  <c r="BU13" i="1"/>
  <c r="BU27" i="1"/>
  <c r="BD13" i="1"/>
  <c r="BD10" i="1"/>
  <c r="BD18" i="1"/>
  <c r="BD27" i="1"/>
  <c r="BD29" i="1"/>
  <c r="AZ23" i="1"/>
  <c r="AM13" i="1"/>
  <c r="AM10" i="1"/>
  <c r="AM18" i="1"/>
  <c r="AM25" i="1"/>
  <c r="AM27" i="1"/>
  <c r="AM29" i="1"/>
  <c r="V13" i="1"/>
  <c r="V10" i="1"/>
  <c r="V18" i="1"/>
  <c r="V25" i="1"/>
  <c r="V27" i="1"/>
  <c r="V29" i="1"/>
  <c r="FI5" i="1" l="1"/>
  <c r="FJ5" i="1"/>
  <c r="FK5" i="1" s="1"/>
  <c r="FI6" i="1"/>
  <c r="FJ6" i="1"/>
  <c r="FK6" i="1" s="1"/>
  <c r="FI7" i="1"/>
  <c r="FJ7" i="1"/>
  <c r="FK7" i="1" s="1"/>
  <c r="FI8" i="1"/>
  <c r="FJ8" i="1"/>
  <c r="FK8" i="1" s="1"/>
  <c r="FI9" i="1"/>
  <c r="FJ9" i="1"/>
  <c r="FK9" i="1" s="1"/>
  <c r="FI10" i="1"/>
  <c r="FJ10" i="1"/>
  <c r="FK10" i="1" s="1"/>
  <c r="FI11" i="1"/>
  <c r="FJ11" i="1"/>
  <c r="FK11" i="1" s="1"/>
  <c r="FI12" i="1"/>
  <c r="FJ12" i="1"/>
  <c r="FK12" i="1" s="1"/>
  <c r="FI13" i="1"/>
  <c r="FJ13" i="1"/>
  <c r="FK13" i="1" s="1"/>
  <c r="FI14" i="1"/>
  <c r="FJ14" i="1"/>
  <c r="FK14" i="1" s="1"/>
  <c r="FI15" i="1"/>
  <c r="FJ15" i="1"/>
  <c r="FK15" i="1" s="1"/>
  <c r="FI16" i="1"/>
  <c r="FJ16" i="1"/>
  <c r="FK16" i="1" s="1"/>
  <c r="FI17" i="1"/>
  <c r="FJ17" i="1"/>
  <c r="FK17" i="1" s="1"/>
  <c r="FI18" i="1"/>
  <c r="FJ18" i="1"/>
  <c r="FK18" i="1" s="1"/>
  <c r="FI19" i="1"/>
  <c r="FJ19" i="1"/>
  <c r="FK19" i="1" s="1"/>
  <c r="FI20" i="1"/>
  <c r="FJ20" i="1"/>
  <c r="FK20" i="1" s="1"/>
  <c r="FI21" i="1"/>
  <c r="FJ21" i="1"/>
  <c r="FK21" i="1" s="1"/>
  <c r="FI22" i="1"/>
  <c r="FJ22" i="1"/>
  <c r="FK22" i="1" s="1"/>
  <c r="FI23" i="1"/>
  <c r="FJ23" i="1"/>
  <c r="FK23" i="1" s="1"/>
  <c r="FI24" i="1"/>
  <c r="FJ24" i="1"/>
  <c r="FK24" i="1" s="1"/>
  <c r="FI25" i="1"/>
  <c r="FJ25" i="1"/>
  <c r="FK25" i="1" s="1"/>
  <c r="FI26" i="1"/>
  <c r="FJ26" i="1"/>
  <c r="FK26" i="1" s="1"/>
  <c r="FI27" i="1"/>
  <c r="FJ27" i="1"/>
  <c r="FK27" i="1" s="1"/>
  <c r="FI28" i="1"/>
  <c r="FJ28" i="1"/>
  <c r="FK28" i="1" s="1"/>
  <c r="FI29" i="1"/>
  <c r="FJ29" i="1"/>
  <c r="FK29" i="1" s="1"/>
  <c r="FI30" i="1"/>
  <c r="FJ30" i="1"/>
  <c r="FK30" i="1" s="1"/>
  <c r="FI4" i="1"/>
  <c r="FH32" i="1"/>
  <c r="FJ4" i="1"/>
  <c r="ES5" i="1"/>
  <c r="ET5" i="1"/>
  <c r="EU5" i="1" s="1"/>
  <c r="ES6" i="1"/>
  <c r="ET6" i="1"/>
  <c r="EU6" i="1" s="1"/>
  <c r="ES7" i="1"/>
  <c r="ET7" i="1"/>
  <c r="EU7" i="1" s="1"/>
  <c r="ES8" i="1"/>
  <c r="ET8" i="1"/>
  <c r="EU8" i="1" s="1"/>
  <c r="ES9" i="1"/>
  <c r="ET9" i="1"/>
  <c r="EU9" i="1" s="1"/>
  <c r="ES10" i="1"/>
  <c r="ET10" i="1"/>
  <c r="EU10" i="1" s="1"/>
  <c r="ES11" i="1"/>
  <c r="ET11" i="1"/>
  <c r="EU11" i="1" s="1"/>
  <c r="ES12" i="1"/>
  <c r="ET12" i="1"/>
  <c r="EU12" i="1" s="1"/>
  <c r="ES13" i="1"/>
  <c r="ET13" i="1"/>
  <c r="EU13" i="1" s="1"/>
  <c r="ES14" i="1"/>
  <c r="ET14" i="1"/>
  <c r="EU14" i="1" s="1"/>
  <c r="ES15" i="1"/>
  <c r="ET15" i="1"/>
  <c r="EU15" i="1" s="1"/>
  <c r="ES16" i="1"/>
  <c r="ET16" i="1"/>
  <c r="EU16" i="1" s="1"/>
  <c r="ES17" i="1"/>
  <c r="ET17" i="1"/>
  <c r="EU17" i="1" s="1"/>
  <c r="ES18" i="1"/>
  <c r="ET18" i="1"/>
  <c r="EU18" i="1" s="1"/>
  <c r="ES19" i="1"/>
  <c r="ET19" i="1"/>
  <c r="EU19" i="1" s="1"/>
  <c r="ES20" i="1"/>
  <c r="ET20" i="1"/>
  <c r="EU20" i="1" s="1"/>
  <c r="ES21" i="1"/>
  <c r="ET21" i="1"/>
  <c r="EU21" i="1" s="1"/>
  <c r="ES22" i="1"/>
  <c r="ET22" i="1"/>
  <c r="EU22" i="1" s="1"/>
  <c r="ES23" i="1"/>
  <c r="ES24" i="1"/>
  <c r="ET24" i="1"/>
  <c r="EU24" i="1" s="1"/>
  <c r="ES25" i="1"/>
  <c r="ET25" i="1"/>
  <c r="EU25" i="1" s="1"/>
  <c r="ES26" i="1"/>
  <c r="ET26" i="1"/>
  <c r="EU26" i="1" s="1"/>
  <c r="ES27" i="1"/>
  <c r="ET27" i="1"/>
  <c r="EU27" i="1" s="1"/>
  <c r="ES28" i="1"/>
  <c r="ET28" i="1"/>
  <c r="EU28" i="1" s="1"/>
  <c r="ES29" i="1"/>
  <c r="ET29" i="1"/>
  <c r="EU29" i="1" s="1"/>
  <c r="ES30" i="1"/>
  <c r="ET30" i="1"/>
  <c r="EU30" i="1" s="1"/>
  <c r="ES4" i="1"/>
  <c r="ER32" i="1"/>
  <c r="ET4" i="1"/>
  <c r="EC5" i="1"/>
  <c r="ED5" i="1"/>
  <c r="EE5" i="1" s="1"/>
  <c r="EC6" i="1"/>
  <c r="ED6" i="1"/>
  <c r="EE6" i="1" s="1"/>
  <c r="EC7" i="1"/>
  <c r="ED7" i="1"/>
  <c r="EE7" i="1" s="1"/>
  <c r="EC8" i="1"/>
  <c r="ED8" i="1"/>
  <c r="EE8" i="1" s="1"/>
  <c r="EC9" i="1"/>
  <c r="ED9" i="1"/>
  <c r="EE9" i="1" s="1"/>
  <c r="EC10" i="1"/>
  <c r="ED10" i="1"/>
  <c r="EE10" i="1" s="1"/>
  <c r="EC11" i="1"/>
  <c r="ED11" i="1"/>
  <c r="EE11" i="1" s="1"/>
  <c r="EC12" i="1"/>
  <c r="ED12" i="1"/>
  <c r="EE12" i="1" s="1"/>
  <c r="EC13" i="1"/>
  <c r="ED13" i="1"/>
  <c r="EE13" i="1" s="1"/>
  <c r="EC14" i="1"/>
  <c r="ED14" i="1"/>
  <c r="EE14" i="1" s="1"/>
  <c r="EC15" i="1"/>
  <c r="ED15" i="1"/>
  <c r="EE15" i="1" s="1"/>
  <c r="EC16" i="1"/>
  <c r="ED16" i="1"/>
  <c r="EE16" i="1" s="1"/>
  <c r="EC17" i="1"/>
  <c r="ED17" i="1"/>
  <c r="EE17" i="1" s="1"/>
  <c r="EC18" i="1"/>
  <c r="ED18" i="1"/>
  <c r="EE18" i="1" s="1"/>
  <c r="EC19" i="1"/>
  <c r="ED19" i="1"/>
  <c r="EE19" i="1" s="1"/>
  <c r="EC20" i="1"/>
  <c r="ED20" i="1"/>
  <c r="EE20" i="1" s="1"/>
  <c r="EC21" i="1"/>
  <c r="ED21" i="1"/>
  <c r="EE21" i="1" s="1"/>
  <c r="EC22" i="1"/>
  <c r="ED22" i="1"/>
  <c r="EE22" i="1" s="1"/>
  <c r="EC23" i="1"/>
  <c r="ED23" i="1"/>
  <c r="EE23" i="1" s="1"/>
  <c r="EC24" i="1"/>
  <c r="ED24" i="1"/>
  <c r="EE24" i="1" s="1"/>
  <c r="EC25" i="1"/>
  <c r="ED25" i="1"/>
  <c r="EE25" i="1" s="1"/>
  <c r="EC26" i="1"/>
  <c r="ED26" i="1"/>
  <c r="EE26" i="1" s="1"/>
  <c r="EC27" i="1"/>
  <c r="ED27" i="1"/>
  <c r="EE27" i="1" s="1"/>
  <c r="EC28" i="1"/>
  <c r="ED28" i="1"/>
  <c r="EE28" i="1" s="1"/>
  <c r="EC29" i="1"/>
  <c r="ED29" i="1"/>
  <c r="EE29" i="1" s="1"/>
  <c r="EC30" i="1"/>
  <c r="ED30" i="1"/>
  <c r="EE30" i="1" s="1"/>
  <c r="EC4" i="1"/>
  <c r="EB32" i="1"/>
  <c r="ED4" i="1"/>
  <c r="DM5" i="1"/>
  <c r="DN5" i="1"/>
  <c r="DO5" i="1" s="1"/>
  <c r="DM6" i="1"/>
  <c r="DN6" i="1"/>
  <c r="DO6" i="1" s="1"/>
  <c r="DM7" i="1"/>
  <c r="DN7" i="1"/>
  <c r="DO7" i="1" s="1"/>
  <c r="DM8" i="1"/>
  <c r="DN8" i="1"/>
  <c r="DO8" i="1" s="1"/>
  <c r="DM9" i="1"/>
  <c r="DN9" i="1"/>
  <c r="DO9" i="1" s="1"/>
  <c r="DM10" i="1"/>
  <c r="DN10" i="1"/>
  <c r="DO10" i="1" s="1"/>
  <c r="DM11" i="1"/>
  <c r="DN11" i="1"/>
  <c r="DO11" i="1" s="1"/>
  <c r="DM12" i="1"/>
  <c r="DN12" i="1"/>
  <c r="DO12" i="1" s="1"/>
  <c r="DM13" i="1"/>
  <c r="DN13" i="1"/>
  <c r="DO13" i="1" s="1"/>
  <c r="DM14" i="1"/>
  <c r="DN14" i="1"/>
  <c r="DO14" i="1" s="1"/>
  <c r="DM15" i="1"/>
  <c r="DN15" i="1"/>
  <c r="DO15" i="1" s="1"/>
  <c r="DM16" i="1"/>
  <c r="DN16" i="1"/>
  <c r="DO16" i="1" s="1"/>
  <c r="DM17" i="1"/>
  <c r="DN17" i="1"/>
  <c r="DO17" i="1" s="1"/>
  <c r="DM18" i="1"/>
  <c r="DN18" i="1"/>
  <c r="DO18" i="1" s="1"/>
  <c r="DM19" i="1"/>
  <c r="DN19" i="1"/>
  <c r="DO19" i="1" s="1"/>
  <c r="DM20" i="1"/>
  <c r="DN20" i="1"/>
  <c r="DO20" i="1" s="1"/>
  <c r="DM21" i="1"/>
  <c r="DN21" i="1"/>
  <c r="DO21" i="1" s="1"/>
  <c r="DM22" i="1"/>
  <c r="DN22" i="1"/>
  <c r="DO22" i="1" s="1"/>
  <c r="DM23" i="1"/>
  <c r="DN23" i="1"/>
  <c r="DO23" i="1" s="1"/>
  <c r="DM24" i="1"/>
  <c r="DN24" i="1"/>
  <c r="DO24" i="1" s="1"/>
  <c r="DM25" i="1"/>
  <c r="DN25" i="1"/>
  <c r="DO25" i="1" s="1"/>
  <c r="DM26" i="1"/>
  <c r="DN26" i="1"/>
  <c r="DO26" i="1" s="1"/>
  <c r="DM27" i="1"/>
  <c r="DN27" i="1"/>
  <c r="DO27" i="1" s="1"/>
  <c r="DM28" i="1"/>
  <c r="DN28" i="1"/>
  <c r="DO28" i="1" s="1"/>
  <c r="DM29" i="1"/>
  <c r="DN29" i="1"/>
  <c r="DO29" i="1" s="1"/>
  <c r="DM30" i="1"/>
  <c r="DN30" i="1"/>
  <c r="DO30" i="1" s="1"/>
  <c r="DM4" i="1"/>
  <c r="DL32" i="1"/>
  <c r="DN4" i="1"/>
  <c r="CX5" i="1"/>
  <c r="CY5" i="1" s="1"/>
  <c r="CX6" i="1"/>
  <c r="CY6" i="1" s="1"/>
  <c r="CX7" i="1"/>
  <c r="CY7" i="1" s="1"/>
  <c r="CX8" i="1"/>
  <c r="CY8" i="1" s="1"/>
  <c r="CX9" i="1"/>
  <c r="CY9" i="1" s="1"/>
  <c r="CX10" i="1"/>
  <c r="CY10" i="1" s="1"/>
  <c r="CX11" i="1"/>
  <c r="CY11" i="1" s="1"/>
  <c r="CX12" i="1"/>
  <c r="CY12" i="1" s="1"/>
  <c r="CX13" i="1"/>
  <c r="CY13" i="1" s="1"/>
  <c r="CX14" i="1"/>
  <c r="CY14" i="1" s="1"/>
  <c r="CX15" i="1"/>
  <c r="CY15" i="1" s="1"/>
  <c r="CX16" i="1"/>
  <c r="CY16" i="1" s="1"/>
  <c r="CX17" i="1"/>
  <c r="CY17" i="1" s="1"/>
  <c r="CX18" i="1"/>
  <c r="CY18" i="1" s="1"/>
  <c r="CX19" i="1"/>
  <c r="CY19" i="1" s="1"/>
  <c r="CX20" i="1"/>
  <c r="CY20" i="1" s="1"/>
  <c r="CX21" i="1"/>
  <c r="CY21" i="1" s="1"/>
  <c r="CX22" i="1"/>
  <c r="CY22" i="1" s="1"/>
  <c r="CX23" i="1"/>
  <c r="CY23" i="1" s="1"/>
  <c r="CX24" i="1"/>
  <c r="CY24" i="1" s="1"/>
  <c r="CX25" i="1"/>
  <c r="CY25" i="1" s="1"/>
  <c r="CX26" i="1"/>
  <c r="CY26" i="1" s="1"/>
  <c r="CX27" i="1"/>
  <c r="CY27" i="1" s="1"/>
  <c r="CX28" i="1"/>
  <c r="CY28" i="1" s="1"/>
  <c r="CX29" i="1"/>
  <c r="CY29" i="1" s="1"/>
  <c r="CX30" i="1"/>
  <c r="CY30" i="1" s="1"/>
  <c r="CW5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4" i="1"/>
  <c r="CV32" i="1"/>
  <c r="CX4" i="1"/>
  <c r="CG5" i="1"/>
  <c r="CH5" i="1" s="1"/>
  <c r="CG6" i="1"/>
  <c r="CH6" i="1" s="1"/>
  <c r="CG7" i="1"/>
  <c r="CH7" i="1" s="1"/>
  <c r="CG8" i="1"/>
  <c r="CH8" i="1" s="1"/>
  <c r="CG9" i="1"/>
  <c r="CH9" i="1" s="1"/>
  <c r="CG10" i="1"/>
  <c r="CH10" i="1" s="1"/>
  <c r="CG11" i="1"/>
  <c r="CH11" i="1" s="1"/>
  <c r="CG12" i="1"/>
  <c r="CH12" i="1" s="1"/>
  <c r="CG13" i="1"/>
  <c r="CH13" i="1" s="1"/>
  <c r="CG14" i="1"/>
  <c r="CH14" i="1" s="1"/>
  <c r="CG15" i="1"/>
  <c r="CH15" i="1" s="1"/>
  <c r="CG17" i="1"/>
  <c r="CH17" i="1" s="1"/>
  <c r="CG18" i="1"/>
  <c r="CH18" i="1" s="1"/>
  <c r="CG19" i="1"/>
  <c r="CH19" i="1" s="1"/>
  <c r="CG20" i="1"/>
  <c r="CH20" i="1" s="1"/>
  <c r="CG21" i="1"/>
  <c r="CH21" i="1" s="1"/>
  <c r="CG22" i="1"/>
  <c r="CH22" i="1" s="1"/>
  <c r="CG23" i="1"/>
  <c r="CH23" i="1" s="1"/>
  <c r="CG24" i="1"/>
  <c r="CH24" i="1" s="1"/>
  <c r="CG25" i="1"/>
  <c r="CH25" i="1" s="1"/>
  <c r="CG26" i="1"/>
  <c r="CH26" i="1" s="1"/>
  <c r="CG27" i="1"/>
  <c r="CH27" i="1" s="1"/>
  <c r="CG28" i="1"/>
  <c r="CH28" i="1" s="1"/>
  <c r="CG29" i="1"/>
  <c r="CH29" i="1" s="1"/>
  <c r="CG30" i="1"/>
  <c r="CH30" i="1" s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4" i="1"/>
  <c r="CE32" i="1"/>
  <c r="CG4" i="1"/>
  <c r="BO5" i="1"/>
  <c r="BP5" i="1"/>
  <c r="BQ5" i="1" s="1"/>
  <c r="BO6" i="1"/>
  <c r="BP6" i="1"/>
  <c r="BQ6" i="1" s="1"/>
  <c r="BO7" i="1"/>
  <c r="BP7" i="1"/>
  <c r="BQ7" i="1" s="1"/>
  <c r="BO8" i="1"/>
  <c r="BP8" i="1"/>
  <c r="BQ8" i="1" s="1"/>
  <c r="BO9" i="1"/>
  <c r="BP9" i="1"/>
  <c r="BQ9" i="1" s="1"/>
  <c r="BO10" i="1"/>
  <c r="BP10" i="1"/>
  <c r="BQ10" i="1" s="1"/>
  <c r="BO11" i="1"/>
  <c r="BP11" i="1"/>
  <c r="BQ11" i="1" s="1"/>
  <c r="BO12" i="1"/>
  <c r="BP12" i="1"/>
  <c r="BQ12" i="1" s="1"/>
  <c r="BO13" i="1"/>
  <c r="BP13" i="1"/>
  <c r="BQ13" i="1" s="1"/>
  <c r="BO14" i="1"/>
  <c r="BP14" i="1"/>
  <c r="BQ14" i="1" s="1"/>
  <c r="BO15" i="1"/>
  <c r="BP15" i="1"/>
  <c r="BQ15" i="1" s="1"/>
  <c r="BO16" i="1"/>
  <c r="BP16" i="1"/>
  <c r="BQ16" i="1" s="1"/>
  <c r="BO17" i="1"/>
  <c r="BP17" i="1"/>
  <c r="BQ17" i="1" s="1"/>
  <c r="BO18" i="1"/>
  <c r="BP18" i="1"/>
  <c r="BQ18" i="1" s="1"/>
  <c r="BO19" i="1"/>
  <c r="BP19" i="1"/>
  <c r="BQ19" i="1" s="1"/>
  <c r="BO20" i="1"/>
  <c r="BP20" i="1"/>
  <c r="BQ20" i="1" s="1"/>
  <c r="BO21" i="1"/>
  <c r="BP21" i="1"/>
  <c r="BQ21" i="1" s="1"/>
  <c r="BO22" i="1"/>
  <c r="BP22" i="1"/>
  <c r="BQ22" i="1" s="1"/>
  <c r="BO23" i="1"/>
  <c r="BP23" i="1"/>
  <c r="BQ23" i="1" s="1"/>
  <c r="BO24" i="1"/>
  <c r="BP24" i="1"/>
  <c r="BQ24" i="1" s="1"/>
  <c r="BO25" i="1"/>
  <c r="BP25" i="1"/>
  <c r="BQ25" i="1" s="1"/>
  <c r="BO26" i="1"/>
  <c r="BP26" i="1"/>
  <c r="BQ26" i="1" s="1"/>
  <c r="BO27" i="1"/>
  <c r="BP27" i="1"/>
  <c r="BQ27" i="1" s="1"/>
  <c r="BO28" i="1"/>
  <c r="BP28" i="1"/>
  <c r="BQ28" i="1" s="1"/>
  <c r="BO29" i="1"/>
  <c r="BP29" i="1"/>
  <c r="BQ29" i="1" s="1"/>
  <c r="BO30" i="1"/>
  <c r="BP30" i="1"/>
  <c r="BQ30" i="1" s="1"/>
  <c r="BO4" i="1"/>
  <c r="BN32" i="1"/>
  <c r="BP4" i="1"/>
  <c r="AX5" i="1"/>
  <c r="AY5" i="1"/>
  <c r="AZ5" i="1" s="1"/>
  <c r="AX6" i="1"/>
  <c r="AY6" i="1"/>
  <c r="AZ6" i="1" s="1"/>
  <c r="AX7" i="1"/>
  <c r="AY7" i="1"/>
  <c r="AZ7" i="1" s="1"/>
  <c r="AX8" i="1"/>
  <c r="AY8" i="1"/>
  <c r="AZ8" i="1" s="1"/>
  <c r="AX9" i="1"/>
  <c r="AY9" i="1"/>
  <c r="AZ9" i="1" s="1"/>
  <c r="AX10" i="1"/>
  <c r="AY10" i="1"/>
  <c r="AZ10" i="1" s="1"/>
  <c r="AX11" i="1"/>
  <c r="AY11" i="1"/>
  <c r="AZ11" i="1" s="1"/>
  <c r="AX12" i="1"/>
  <c r="AY12" i="1"/>
  <c r="AZ12" i="1" s="1"/>
  <c r="AX13" i="1"/>
  <c r="AY13" i="1"/>
  <c r="AZ13" i="1" s="1"/>
  <c r="AX14" i="1"/>
  <c r="AY14" i="1"/>
  <c r="AZ14" i="1" s="1"/>
  <c r="AX15" i="1"/>
  <c r="AY15" i="1"/>
  <c r="AZ15" i="1" s="1"/>
  <c r="AX16" i="1"/>
  <c r="AY16" i="1"/>
  <c r="AZ16" i="1" s="1"/>
  <c r="AX17" i="1"/>
  <c r="AY17" i="1"/>
  <c r="AZ17" i="1" s="1"/>
  <c r="AX18" i="1"/>
  <c r="AY18" i="1"/>
  <c r="AZ18" i="1" s="1"/>
  <c r="AX19" i="1"/>
  <c r="AY19" i="1"/>
  <c r="AZ19" i="1" s="1"/>
  <c r="AX20" i="1"/>
  <c r="AY20" i="1"/>
  <c r="AZ20" i="1" s="1"/>
  <c r="AX21" i="1"/>
  <c r="AY21" i="1"/>
  <c r="AZ21" i="1" s="1"/>
  <c r="AX22" i="1"/>
  <c r="AY22" i="1"/>
  <c r="AZ22" i="1" s="1"/>
  <c r="AX23" i="1"/>
  <c r="AX24" i="1"/>
  <c r="AY24" i="1"/>
  <c r="AZ24" i="1" s="1"/>
  <c r="AX25" i="1"/>
  <c r="AY25" i="1"/>
  <c r="AZ25" i="1" s="1"/>
  <c r="AX26" i="1"/>
  <c r="AY26" i="1"/>
  <c r="AZ26" i="1" s="1"/>
  <c r="AX27" i="1"/>
  <c r="AY27" i="1"/>
  <c r="AZ27" i="1" s="1"/>
  <c r="AX28" i="1"/>
  <c r="AY28" i="1"/>
  <c r="AZ28" i="1" s="1"/>
  <c r="AX29" i="1"/>
  <c r="AY29" i="1"/>
  <c r="AZ29" i="1" s="1"/>
  <c r="AX30" i="1"/>
  <c r="AY30" i="1"/>
  <c r="AZ30" i="1" s="1"/>
  <c r="AX4" i="1"/>
  <c r="AW32" i="1"/>
  <c r="AY4" i="1"/>
  <c r="AG5" i="1"/>
  <c r="AH5" i="1"/>
  <c r="AI5" i="1" s="1"/>
  <c r="AG6" i="1"/>
  <c r="AH6" i="1"/>
  <c r="AI6" i="1" s="1"/>
  <c r="AG7" i="1"/>
  <c r="AH7" i="1"/>
  <c r="AI7" i="1" s="1"/>
  <c r="AG8" i="1"/>
  <c r="AH8" i="1"/>
  <c r="AI8" i="1" s="1"/>
  <c r="AG9" i="1"/>
  <c r="AH9" i="1"/>
  <c r="AI9" i="1" s="1"/>
  <c r="AG10" i="1"/>
  <c r="AH10" i="1"/>
  <c r="AI10" i="1" s="1"/>
  <c r="AG11" i="1"/>
  <c r="AH11" i="1"/>
  <c r="AI11" i="1" s="1"/>
  <c r="AG12" i="1"/>
  <c r="AH12" i="1"/>
  <c r="AI12" i="1" s="1"/>
  <c r="AG13" i="1"/>
  <c r="AH13" i="1"/>
  <c r="AI13" i="1" s="1"/>
  <c r="AG14" i="1"/>
  <c r="AH14" i="1"/>
  <c r="AI14" i="1" s="1"/>
  <c r="AG15" i="1"/>
  <c r="AH15" i="1"/>
  <c r="AI15" i="1" s="1"/>
  <c r="AG16" i="1"/>
  <c r="AH16" i="1"/>
  <c r="AI16" i="1" s="1"/>
  <c r="AG17" i="1"/>
  <c r="AH17" i="1"/>
  <c r="AI17" i="1" s="1"/>
  <c r="AG18" i="1"/>
  <c r="AH18" i="1"/>
  <c r="AI18" i="1" s="1"/>
  <c r="AG19" i="1"/>
  <c r="AH19" i="1"/>
  <c r="AI19" i="1" s="1"/>
  <c r="AG20" i="1"/>
  <c r="AH20" i="1"/>
  <c r="AI20" i="1" s="1"/>
  <c r="AG21" i="1"/>
  <c r="AH21" i="1"/>
  <c r="AI21" i="1" s="1"/>
  <c r="AG22" i="1"/>
  <c r="AH22" i="1"/>
  <c r="AI22" i="1" s="1"/>
  <c r="AG23" i="1"/>
  <c r="AH23" i="1"/>
  <c r="AI23" i="1" s="1"/>
  <c r="AG24" i="1"/>
  <c r="AH24" i="1"/>
  <c r="AI24" i="1" s="1"/>
  <c r="AG25" i="1"/>
  <c r="AH25" i="1"/>
  <c r="AI25" i="1" s="1"/>
  <c r="AG26" i="1"/>
  <c r="AH26" i="1"/>
  <c r="AI26" i="1" s="1"/>
  <c r="AG27" i="1"/>
  <c r="AH27" i="1"/>
  <c r="AI27" i="1" s="1"/>
  <c r="AG28" i="1"/>
  <c r="AH28" i="1"/>
  <c r="AI28" i="1" s="1"/>
  <c r="AG29" i="1"/>
  <c r="AH29" i="1"/>
  <c r="AI29" i="1" s="1"/>
  <c r="AG30" i="1"/>
  <c r="AH30" i="1"/>
  <c r="AI30" i="1" s="1"/>
  <c r="AG4" i="1"/>
  <c r="AF32" i="1"/>
  <c r="EX30" i="1"/>
  <c r="EY30" i="1" s="1"/>
  <c r="EW30" i="1"/>
  <c r="EX29" i="1"/>
  <c r="EY29" i="1" s="1"/>
  <c r="EW29" i="1"/>
  <c r="EX28" i="1"/>
  <c r="EY28" i="1" s="1"/>
  <c r="EW28" i="1"/>
  <c r="EX27" i="1"/>
  <c r="EY27" i="1" s="1"/>
  <c r="EW27" i="1"/>
  <c r="EX26" i="1"/>
  <c r="EY26" i="1" s="1"/>
  <c r="EW26" i="1"/>
  <c r="EX25" i="1"/>
  <c r="EY25" i="1" s="1"/>
  <c r="EW25" i="1"/>
  <c r="EX24" i="1"/>
  <c r="EY24" i="1" s="1"/>
  <c r="EW24" i="1"/>
  <c r="EX23" i="1"/>
  <c r="EY23" i="1" s="1"/>
  <c r="EW23" i="1"/>
  <c r="EX22" i="1"/>
  <c r="EY22" i="1" s="1"/>
  <c r="EW22" i="1"/>
  <c r="EX21" i="1"/>
  <c r="EY21" i="1" s="1"/>
  <c r="EW21" i="1"/>
  <c r="EX20" i="1"/>
  <c r="EY20" i="1" s="1"/>
  <c r="EW20" i="1"/>
  <c r="EX19" i="1"/>
  <c r="EY19" i="1" s="1"/>
  <c r="EW19" i="1"/>
  <c r="EX18" i="1"/>
  <c r="EY18" i="1" s="1"/>
  <c r="EW18" i="1"/>
  <c r="EX17" i="1"/>
  <c r="EY17" i="1" s="1"/>
  <c r="EW17" i="1"/>
  <c r="EX16" i="1"/>
  <c r="EY16" i="1" s="1"/>
  <c r="EW16" i="1"/>
  <c r="EX15" i="1"/>
  <c r="EY15" i="1" s="1"/>
  <c r="EW15" i="1"/>
  <c r="EX14" i="1"/>
  <c r="EY14" i="1" s="1"/>
  <c r="EW14" i="1"/>
  <c r="EW13" i="1"/>
  <c r="EX12" i="1"/>
  <c r="EY12" i="1" s="1"/>
  <c r="EW12" i="1"/>
  <c r="EX11" i="1"/>
  <c r="EY11" i="1" s="1"/>
  <c r="EW11" i="1"/>
  <c r="EW10" i="1"/>
  <c r="EX9" i="1"/>
  <c r="EW9" i="1"/>
  <c r="EX8" i="1"/>
  <c r="EY8" i="1" s="1"/>
  <c r="EW8" i="1"/>
  <c r="EX7" i="1"/>
  <c r="EY7" i="1" s="1"/>
  <c r="EW7" i="1"/>
  <c r="EX6" i="1"/>
  <c r="EY6" i="1" s="1"/>
  <c r="EW6" i="1"/>
  <c r="EX5" i="1"/>
  <c r="EY5" i="1" s="1"/>
  <c r="EW5" i="1"/>
  <c r="EW4" i="1"/>
  <c r="EV32" i="1"/>
  <c r="EX4" i="1"/>
  <c r="FN5" i="1"/>
  <c r="FO5" i="1" s="1"/>
  <c r="FN6" i="1"/>
  <c r="FO6" i="1" s="1"/>
  <c r="FN7" i="1"/>
  <c r="FO7" i="1" s="1"/>
  <c r="FN8" i="1"/>
  <c r="FO8" i="1" s="1"/>
  <c r="FN9" i="1"/>
  <c r="FN10" i="1"/>
  <c r="FO10" i="1" s="1"/>
  <c r="FN11" i="1"/>
  <c r="FO11" i="1" s="1"/>
  <c r="FN12" i="1"/>
  <c r="FO12" i="1" s="1"/>
  <c r="FN13" i="1"/>
  <c r="FO13" i="1" s="1"/>
  <c r="FN14" i="1"/>
  <c r="FO14" i="1" s="1"/>
  <c r="FN15" i="1"/>
  <c r="FO15" i="1" s="1"/>
  <c r="FN16" i="1"/>
  <c r="FO16" i="1" s="1"/>
  <c r="FN17" i="1"/>
  <c r="FO17" i="1" s="1"/>
  <c r="FN18" i="1"/>
  <c r="FO18" i="1" s="1"/>
  <c r="FN19" i="1"/>
  <c r="FO19" i="1" s="1"/>
  <c r="FN20" i="1"/>
  <c r="FO20" i="1" s="1"/>
  <c r="FN21" i="1"/>
  <c r="FO21" i="1" s="1"/>
  <c r="FN22" i="1"/>
  <c r="FO22" i="1" s="1"/>
  <c r="FN23" i="1"/>
  <c r="FO23" i="1" s="1"/>
  <c r="FN24" i="1"/>
  <c r="FO24" i="1" s="1"/>
  <c r="FN25" i="1"/>
  <c r="FO25" i="1" s="1"/>
  <c r="FN26" i="1"/>
  <c r="FO26" i="1" s="1"/>
  <c r="FN27" i="1"/>
  <c r="FO27" i="1" s="1"/>
  <c r="FN28" i="1"/>
  <c r="FO28" i="1" s="1"/>
  <c r="FN29" i="1"/>
  <c r="FO29" i="1" s="1"/>
  <c r="FN30" i="1"/>
  <c r="FO30" i="1" s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4" i="1"/>
  <c r="FL32" i="1"/>
  <c r="FN4" i="1"/>
  <c r="EI29" i="1"/>
  <c r="EH5" i="1"/>
  <c r="EI5" i="1" s="1"/>
  <c r="EH6" i="1"/>
  <c r="EI6" i="1" s="1"/>
  <c r="EH7" i="1"/>
  <c r="EI7" i="1" s="1"/>
  <c r="EH8" i="1"/>
  <c r="EI8" i="1" s="1"/>
  <c r="EH9" i="1"/>
  <c r="EH10" i="1"/>
  <c r="EI10" i="1" s="1"/>
  <c r="EH11" i="1"/>
  <c r="EI11" i="1" s="1"/>
  <c r="EH12" i="1"/>
  <c r="EI12" i="1" s="1"/>
  <c r="EH13" i="1"/>
  <c r="EI13" i="1" s="1"/>
  <c r="EH14" i="1"/>
  <c r="EI14" i="1" s="1"/>
  <c r="EH15" i="1"/>
  <c r="EI15" i="1" s="1"/>
  <c r="EH16" i="1"/>
  <c r="EI16" i="1" s="1"/>
  <c r="EH17" i="1"/>
  <c r="EI17" i="1" s="1"/>
  <c r="EH18" i="1"/>
  <c r="EI18" i="1" s="1"/>
  <c r="EH19" i="1"/>
  <c r="EI19" i="1" s="1"/>
  <c r="EH20" i="1"/>
  <c r="EI20" i="1" s="1"/>
  <c r="EH21" i="1"/>
  <c r="EI21" i="1" s="1"/>
  <c r="EH22" i="1"/>
  <c r="EI22" i="1" s="1"/>
  <c r="EH23" i="1"/>
  <c r="EI23" i="1" s="1"/>
  <c r="EH24" i="1"/>
  <c r="EI24" i="1" s="1"/>
  <c r="EH25" i="1"/>
  <c r="EI25" i="1" s="1"/>
  <c r="EH26" i="1"/>
  <c r="EI26" i="1" s="1"/>
  <c r="EH27" i="1"/>
  <c r="EI27" i="1" s="1"/>
  <c r="EH28" i="1"/>
  <c r="EI28" i="1" s="1"/>
  <c r="EH30" i="1"/>
  <c r="EI30" i="1" s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4" i="1"/>
  <c r="EF32" i="1"/>
  <c r="EH4" i="1"/>
  <c r="DS10" i="1"/>
  <c r="DQ5" i="1"/>
  <c r="DR5" i="1"/>
  <c r="DS5" i="1" s="1"/>
  <c r="DQ6" i="1"/>
  <c r="DR6" i="1"/>
  <c r="DS6" i="1" s="1"/>
  <c r="DQ7" i="1"/>
  <c r="DR7" i="1"/>
  <c r="DS7" i="1" s="1"/>
  <c r="DQ8" i="1"/>
  <c r="DR8" i="1"/>
  <c r="DS8" i="1" s="1"/>
  <c r="DQ9" i="1"/>
  <c r="DR9" i="1"/>
  <c r="DQ10" i="1"/>
  <c r="DQ11" i="1"/>
  <c r="DR11" i="1"/>
  <c r="DS11" i="1" s="1"/>
  <c r="DQ12" i="1"/>
  <c r="DR12" i="1"/>
  <c r="DS12" i="1" s="1"/>
  <c r="DQ13" i="1"/>
  <c r="DR13" i="1"/>
  <c r="DS13" i="1" s="1"/>
  <c r="DQ14" i="1"/>
  <c r="DR14" i="1"/>
  <c r="DS14" i="1" s="1"/>
  <c r="DQ15" i="1"/>
  <c r="DR15" i="1"/>
  <c r="DS15" i="1" s="1"/>
  <c r="DQ16" i="1"/>
  <c r="DR16" i="1"/>
  <c r="DS16" i="1" s="1"/>
  <c r="DQ17" i="1"/>
  <c r="DR17" i="1"/>
  <c r="DS17" i="1" s="1"/>
  <c r="DQ18" i="1"/>
  <c r="DR18" i="1"/>
  <c r="DS18" i="1" s="1"/>
  <c r="DQ19" i="1"/>
  <c r="DR19" i="1"/>
  <c r="DS19" i="1" s="1"/>
  <c r="DQ20" i="1"/>
  <c r="DR20" i="1"/>
  <c r="DS20" i="1" s="1"/>
  <c r="DQ21" i="1"/>
  <c r="DR21" i="1"/>
  <c r="DS21" i="1" s="1"/>
  <c r="DQ22" i="1"/>
  <c r="DR22" i="1"/>
  <c r="DS22" i="1" s="1"/>
  <c r="DQ23" i="1"/>
  <c r="DR23" i="1"/>
  <c r="DS23" i="1" s="1"/>
  <c r="DQ24" i="1"/>
  <c r="DR24" i="1"/>
  <c r="DS24" i="1" s="1"/>
  <c r="DQ25" i="1"/>
  <c r="DR25" i="1"/>
  <c r="DS25" i="1" s="1"/>
  <c r="DQ26" i="1"/>
  <c r="DR26" i="1"/>
  <c r="DS26" i="1" s="1"/>
  <c r="DQ27" i="1"/>
  <c r="DR27" i="1"/>
  <c r="DS27" i="1" s="1"/>
  <c r="DQ28" i="1"/>
  <c r="DR28" i="1"/>
  <c r="DS28" i="1" s="1"/>
  <c r="DQ29" i="1"/>
  <c r="DR29" i="1"/>
  <c r="DS29" i="1" s="1"/>
  <c r="DQ30" i="1"/>
  <c r="DR30" i="1"/>
  <c r="DS30" i="1" s="1"/>
  <c r="DQ4" i="1"/>
  <c r="DP32" i="1"/>
  <c r="DR4" i="1"/>
  <c r="DA5" i="1"/>
  <c r="DB5" i="1"/>
  <c r="DC5" i="1" s="1"/>
  <c r="DA6" i="1"/>
  <c r="DB6" i="1"/>
  <c r="DC6" i="1" s="1"/>
  <c r="DA7" i="1"/>
  <c r="DB7" i="1"/>
  <c r="DC7" i="1" s="1"/>
  <c r="DA8" i="1"/>
  <c r="DA9" i="1"/>
  <c r="DB9" i="1"/>
  <c r="DA10" i="1"/>
  <c r="DB10" i="1"/>
  <c r="DC10" i="1" s="1"/>
  <c r="DA11" i="1"/>
  <c r="DB11" i="1"/>
  <c r="DC11" i="1" s="1"/>
  <c r="DA12" i="1"/>
  <c r="DB12" i="1"/>
  <c r="DC12" i="1" s="1"/>
  <c r="DA13" i="1"/>
  <c r="DB13" i="1"/>
  <c r="DC13" i="1" s="1"/>
  <c r="DA14" i="1"/>
  <c r="DB14" i="1"/>
  <c r="DC14" i="1" s="1"/>
  <c r="DA15" i="1"/>
  <c r="DB15" i="1"/>
  <c r="DC15" i="1" s="1"/>
  <c r="DA16" i="1"/>
  <c r="DB16" i="1"/>
  <c r="DC16" i="1" s="1"/>
  <c r="DA17" i="1"/>
  <c r="DB17" i="1"/>
  <c r="DC17" i="1" s="1"/>
  <c r="DA18" i="1"/>
  <c r="DB18" i="1"/>
  <c r="DC18" i="1" s="1"/>
  <c r="DA19" i="1"/>
  <c r="DB19" i="1"/>
  <c r="DC19" i="1" s="1"/>
  <c r="DA20" i="1"/>
  <c r="DB20" i="1"/>
  <c r="DC20" i="1" s="1"/>
  <c r="DA21" i="1"/>
  <c r="DB21" i="1"/>
  <c r="DC21" i="1" s="1"/>
  <c r="DA22" i="1"/>
  <c r="DB22" i="1"/>
  <c r="DC22" i="1" s="1"/>
  <c r="DA23" i="1"/>
  <c r="DB23" i="1"/>
  <c r="DC23" i="1" s="1"/>
  <c r="DA24" i="1"/>
  <c r="DB24" i="1"/>
  <c r="DC24" i="1" s="1"/>
  <c r="DA25" i="1"/>
  <c r="DA26" i="1"/>
  <c r="DB26" i="1"/>
  <c r="DC26" i="1" s="1"/>
  <c r="DA27" i="1"/>
  <c r="DB27" i="1"/>
  <c r="DC27" i="1" s="1"/>
  <c r="DA28" i="1"/>
  <c r="DB28" i="1"/>
  <c r="DC28" i="1" s="1"/>
  <c r="DA29" i="1"/>
  <c r="DA30" i="1"/>
  <c r="DB30" i="1"/>
  <c r="DC30" i="1" s="1"/>
  <c r="DA4" i="1"/>
  <c r="CZ32" i="1"/>
  <c r="DB4" i="1"/>
  <c r="CJ5" i="1"/>
  <c r="CK5" i="1"/>
  <c r="CL5" i="1" s="1"/>
  <c r="CJ6" i="1"/>
  <c r="CK6" i="1"/>
  <c r="CL6" i="1" s="1"/>
  <c r="CJ7" i="1"/>
  <c r="CK7" i="1"/>
  <c r="CL7" i="1" s="1"/>
  <c r="CJ8" i="1"/>
  <c r="CK8" i="1"/>
  <c r="CL8" i="1" s="1"/>
  <c r="CJ9" i="1"/>
  <c r="CK9" i="1"/>
  <c r="CJ10" i="1"/>
  <c r="CK10" i="1"/>
  <c r="CL10" i="1" s="1"/>
  <c r="CJ11" i="1"/>
  <c r="CK11" i="1"/>
  <c r="CL11" i="1" s="1"/>
  <c r="CJ12" i="1"/>
  <c r="CK12" i="1"/>
  <c r="CL12" i="1" s="1"/>
  <c r="CJ13" i="1"/>
  <c r="CK13" i="1"/>
  <c r="CL13" i="1" s="1"/>
  <c r="CJ14" i="1"/>
  <c r="CK14" i="1"/>
  <c r="CL14" i="1" s="1"/>
  <c r="CJ15" i="1"/>
  <c r="CK15" i="1"/>
  <c r="CL15" i="1" s="1"/>
  <c r="CJ16" i="1"/>
  <c r="CK16" i="1"/>
  <c r="CL16" i="1" s="1"/>
  <c r="CJ17" i="1"/>
  <c r="CK17" i="1"/>
  <c r="CL17" i="1" s="1"/>
  <c r="CJ18" i="1"/>
  <c r="CK18" i="1"/>
  <c r="CL18" i="1" s="1"/>
  <c r="CJ19" i="1"/>
  <c r="CK19" i="1"/>
  <c r="CL19" i="1" s="1"/>
  <c r="CJ20" i="1"/>
  <c r="CK20" i="1"/>
  <c r="CL20" i="1" s="1"/>
  <c r="CJ21" i="1"/>
  <c r="CK21" i="1"/>
  <c r="CL21" i="1" s="1"/>
  <c r="CJ22" i="1"/>
  <c r="CK22" i="1"/>
  <c r="CL22" i="1" s="1"/>
  <c r="CJ23" i="1"/>
  <c r="CK23" i="1"/>
  <c r="CL23" i="1" s="1"/>
  <c r="CJ24" i="1"/>
  <c r="CK24" i="1"/>
  <c r="CL24" i="1" s="1"/>
  <c r="CJ25" i="1"/>
  <c r="CK25" i="1"/>
  <c r="CL25" i="1" s="1"/>
  <c r="CJ26" i="1"/>
  <c r="CK26" i="1"/>
  <c r="CL26" i="1" s="1"/>
  <c r="CJ27" i="1"/>
  <c r="CK27" i="1"/>
  <c r="CL27" i="1" s="1"/>
  <c r="CJ28" i="1"/>
  <c r="CK28" i="1"/>
  <c r="CL28" i="1" s="1"/>
  <c r="CJ29" i="1"/>
  <c r="CK29" i="1"/>
  <c r="CL29" i="1" s="1"/>
  <c r="CJ30" i="1"/>
  <c r="CK30" i="1"/>
  <c r="CL30" i="1" s="1"/>
  <c r="CJ4" i="1"/>
  <c r="CI32" i="1"/>
  <c r="CK4" i="1"/>
  <c r="BS5" i="1"/>
  <c r="BT5" i="1"/>
  <c r="BU5" i="1" s="1"/>
  <c r="BS6" i="1"/>
  <c r="BT6" i="1"/>
  <c r="BU6" i="1" s="1"/>
  <c r="BS7" i="1"/>
  <c r="BT7" i="1"/>
  <c r="BU7" i="1" s="1"/>
  <c r="BS8" i="1"/>
  <c r="BT8" i="1"/>
  <c r="BU8" i="1" s="1"/>
  <c r="BS9" i="1"/>
  <c r="BT9" i="1"/>
  <c r="BS10" i="1"/>
  <c r="BT10" i="1"/>
  <c r="BU10" i="1" s="1"/>
  <c r="BS11" i="1"/>
  <c r="BT11" i="1"/>
  <c r="BU11" i="1" s="1"/>
  <c r="BS12" i="1"/>
  <c r="BT12" i="1"/>
  <c r="BU12" i="1" s="1"/>
  <c r="BS13" i="1"/>
  <c r="BS14" i="1"/>
  <c r="BT14" i="1"/>
  <c r="BU14" i="1" s="1"/>
  <c r="BS15" i="1"/>
  <c r="BT15" i="1"/>
  <c r="BU15" i="1" s="1"/>
  <c r="BS16" i="1"/>
  <c r="BT16" i="1"/>
  <c r="BU16" i="1" s="1"/>
  <c r="BS17" i="1"/>
  <c r="BT17" i="1"/>
  <c r="BU17" i="1" s="1"/>
  <c r="BS18" i="1"/>
  <c r="BT18" i="1"/>
  <c r="BU18" i="1" s="1"/>
  <c r="BS19" i="1"/>
  <c r="BT19" i="1"/>
  <c r="BU19" i="1" s="1"/>
  <c r="BS20" i="1"/>
  <c r="BT20" i="1"/>
  <c r="BU20" i="1" s="1"/>
  <c r="BS21" i="1"/>
  <c r="BT21" i="1"/>
  <c r="BU21" i="1" s="1"/>
  <c r="BS22" i="1"/>
  <c r="BT22" i="1"/>
  <c r="BU22" i="1" s="1"/>
  <c r="BS23" i="1"/>
  <c r="BT23" i="1"/>
  <c r="BU23" i="1" s="1"/>
  <c r="BS24" i="1"/>
  <c r="BT24" i="1"/>
  <c r="BU24" i="1" s="1"/>
  <c r="BS25" i="1"/>
  <c r="BT25" i="1"/>
  <c r="BU25" i="1" s="1"/>
  <c r="BS26" i="1"/>
  <c r="BT26" i="1"/>
  <c r="BU26" i="1" s="1"/>
  <c r="BS27" i="1"/>
  <c r="BS28" i="1"/>
  <c r="BT28" i="1"/>
  <c r="BU28" i="1" s="1"/>
  <c r="BS29" i="1"/>
  <c r="BT29" i="1"/>
  <c r="BU29" i="1" s="1"/>
  <c r="BS30" i="1"/>
  <c r="BT30" i="1"/>
  <c r="BU30" i="1" s="1"/>
  <c r="BS4" i="1"/>
  <c r="BR32" i="1"/>
  <c r="BT4" i="1"/>
  <c r="BC5" i="1"/>
  <c r="BD5" i="1" s="1"/>
  <c r="BC6" i="1"/>
  <c r="BD6" i="1" s="1"/>
  <c r="BC7" i="1"/>
  <c r="BD7" i="1" s="1"/>
  <c r="BC8" i="1"/>
  <c r="BD8" i="1" s="1"/>
  <c r="BC9" i="1"/>
  <c r="BC11" i="1"/>
  <c r="BD11" i="1" s="1"/>
  <c r="BC12" i="1"/>
  <c r="BD12" i="1" s="1"/>
  <c r="BC14" i="1"/>
  <c r="BD14" i="1" s="1"/>
  <c r="BC15" i="1"/>
  <c r="BD15" i="1" s="1"/>
  <c r="BC16" i="1"/>
  <c r="BD16" i="1" s="1"/>
  <c r="BC17" i="1"/>
  <c r="BD17" i="1" s="1"/>
  <c r="BC19" i="1"/>
  <c r="BD19" i="1" s="1"/>
  <c r="BC20" i="1"/>
  <c r="BD20" i="1" s="1"/>
  <c r="BC21" i="1"/>
  <c r="BD21" i="1" s="1"/>
  <c r="BC22" i="1"/>
  <c r="BD22" i="1" s="1"/>
  <c r="BC23" i="1"/>
  <c r="BD23" i="1" s="1"/>
  <c r="BC24" i="1"/>
  <c r="BD24" i="1" s="1"/>
  <c r="BC25" i="1"/>
  <c r="BD25" i="1" s="1"/>
  <c r="BC26" i="1"/>
  <c r="BD26" i="1" s="1"/>
  <c r="BC28" i="1"/>
  <c r="BD28" i="1" s="1"/>
  <c r="BC30" i="1"/>
  <c r="BD30" i="1" s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4" i="1"/>
  <c r="BA32" i="1"/>
  <c r="BC4" i="1"/>
  <c r="AL5" i="1"/>
  <c r="AM5" i="1" s="1"/>
  <c r="AL6" i="1"/>
  <c r="AM6" i="1" s="1"/>
  <c r="AL7" i="1"/>
  <c r="AM7" i="1" s="1"/>
  <c r="AL8" i="1"/>
  <c r="AM8" i="1" s="1"/>
  <c r="AL9" i="1"/>
  <c r="AL11" i="1"/>
  <c r="AM11" i="1" s="1"/>
  <c r="AL12" i="1"/>
  <c r="AM12" i="1" s="1"/>
  <c r="AL14" i="1"/>
  <c r="AM14" i="1" s="1"/>
  <c r="AL15" i="1"/>
  <c r="AM15" i="1" s="1"/>
  <c r="AL16" i="1"/>
  <c r="AM16" i="1" s="1"/>
  <c r="AL17" i="1"/>
  <c r="AM17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L26" i="1"/>
  <c r="AM26" i="1" s="1"/>
  <c r="AL28" i="1"/>
  <c r="AM28" i="1" s="1"/>
  <c r="AL30" i="1"/>
  <c r="AM30" i="1" s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L4" i="1"/>
  <c r="AK4" i="1"/>
  <c r="AJ32" i="1"/>
  <c r="U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4" i="1"/>
  <c r="U5" i="1"/>
  <c r="V5" i="1" s="1"/>
  <c r="U6" i="1"/>
  <c r="V6" i="1" s="1"/>
  <c r="U7" i="1"/>
  <c r="V7" i="1" s="1"/>
  <c r="U8" i="1"/>
  <c r="V8" i="1" s="1"/>
  <c r="U9" i="1"/>
  <c r="U11" i="1"/>
  <c r="V11" i="1" s="1"/>
  <c r="U12" i="1"/>
  <c r="V12" i="1" s="1"/>
  <c r="U14" i="1"/>
  <c r="V14" i="1" s="1"/>
  <c r="U15" i="1"/>
  <c r="V15" i="1" s="1"/>
  <c r="U16" i="1"/>
  <c r="V16" i="1" s="1"/>
  <c r="U17" i="1"/>
  <c r="V17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6" i="1"/>
  <c r="V26" i="1" s="1"/>
  <c r="U28" i="1"/>
  <c r="V28" i="1" s="1"/>
  <c r="U30" i="1"/>
  <c r="V30" i="1" s="1"/>
  <c r="S32" i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4" i="1"/>
  <c r="O32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4" i="1"/>
  <c r="N4" i="1" s="1"/>
  <c r="K32" i="1"/>
  <c r="BD9" i="1" l="1"/>
  <c r="BC34" i="1"/>
  <c r="CH4" i="1"/>
  <c r="CG32" i="1"/>
  <c r="EE4" i="1"/>
  <c r="ED32" i="1"/>
  <c r="BC32" i="1"/>
  <c r="BD4" i="1"/>
  <c r="BC33" i="1"/>
  <c r="CL9" i="1"/>
  <c r="CK34" i="1"/>
  <c r="FN32" i="1"/>
  <c r="FN33" i="1"/>
  <c r="DC9" i="1"/>
  <c r="DB34" i="1"/>
  <c r="U34" i="1"/>
  <c r="V9" i="1"/>
  <c r="U33" i="1"/>
  <c r="V4" i="1"/>
  <c r="U32" i="1"/>
  <c r="BD34" i="1"/>
  <c r="BU4" i="1"/>
  <c r="BT32" i="1"/>
  <c r="BT33" i="1"/>
  <c r="DC4" i="1"/>
  <c r="DB32" i="1"/>
  <c r="DB33" i="1"/>
  <c r="DS4" i="1"/>
  <c r="DR32" i="1"/>
  <c r="DR33" i="1"/>
  <c r="DS9" i="1"/>
  <c r="DR34" i="1"/>
  <c r="EI9" i="1"/>
  <c r="EI34" i="1" s="1"/>
  <c r="EH34" i="1"/>
  <c r="FO9" i="1"/>
  <c r="FN34" i="1"/>
  <c r="BQ4" i="1"/>
  <c r="BP32" i="1"/>
  <c r="DO4" i="1"/>
  <c r="DN32" i="1"/>
  <c r="FK4" i="1"/>
  <c r="FJ32" i="1"/>
  <c r="AY32" i="1"/>
  <c r="AZ4" i="1"/>
  <c r="EU4" i="1"/>
  <c r="ET32" i="1"/>
  <c r="AL33" i="1"/>
  <c r="AM4" i="1"/>
  <c r="AL32" i="1"/>
  <c r="BU9" i="1"/>
  <c r="BU34" i="1" s="1"/>
  <c r="BT34" i="1"/>
  <c r="EI4" i="1"/>
  <c r="EH32" i="1"/>
  <c r="EH33" i="1"/>
  <c r="R4" i="1"/>
  <c r="Q32" i="1"/>
  <c r="AM9" i="1"/>
  <c r="AM34" i="1" s="1"/>
  <c r="AL34" i="1"/>
  <c r="CL4" i="1"/>
  <c r="CK32" i="1"/>
  <c r="CK33" i="1"/>
  <c r="EY4" i="1"/>
  <c r="EX33" i="1"/>
  <c r="EX32" i="1"/>
  <c r="EY9" i="1"/>
  <c r="EX34" i="1"/>
  <c r="AH32" i="1"/>
  <c r="AI4" i="1"/>
  <c r="CY4" i="1"/>
  <c r="CX32" i="1"/>
  <c r="FO4" i="1"/>
  <c r="FO33" i="1" s="1"/>
  <c r="M32" i="1"/>
  <c r="EY34" i="1" l="1"/>
  <c r="DC33" i="1"/>
  <c r="V34" i="1"/>
  <c r="DS33" i="1"/>
  <c r="FO34" i="1"/>
  <c r="DS34" i="1"/>
  <c r="DC34" i="1"/>
  <c r="CL34" i="1"/>
  <c r="EI33" i="1"/>
  <c r="CL33" i="1"/>
  <c r="V33" i="1"/>
  <c r="BD33" i="1"/>
  <c r="EY33" i="1"/>
  <c r="AM33" i="1"/>
  <c r="BU33" i="1"/>
  <c r="I6" i="7"/>
  <c r="K6" i="7" l="1"/>
  <c r="L6" i="7" s="1"/>
</calcChain>
</file>

<file path=xl/sharedStrings.xml><?xml version="1.0" encoding="utf-8"?>
<sst xmlns="http://schemas.openxmlformats.org/spreadsheetml/2006/main" count="1602" uniqueCount="210">
  <si>
    <t>Result Date:</t>
  </si>
  <si>
    <t/>
  </si>
  <si>
    <t>#KS4 Data GCSE 2018-2019 : Year 11</t>
  </si>
  <si>
    <t>Export Date : 22/03/2019</t>
  </si>
  <si>
    <t>Surname Forename</t>
  </si>
  <si>
    <t>Reg Group</t>
  </si>
  <si>
    <t>Gender</t>
  </si>
  <si>
    <t>FSM</t>
  </si>
  <si>
    <t>SEN Status</t>
  </si>
  <si>
    <t>Looked After</t>
  </si>
  <si>
    <t>EAL</t>
  </si>
  <si>
    <t>Pupil Premium Indicator</t>
  </si>
  <si>
    <t>% Attendance</t>
  </si>
  <si>
    <t>#English Baseline 2018 #KS4 9-1 2018</t>
  </si>
  <si>
    <t>#English Grade Term 72018 #KS4 T7 2018</t>
  </si>
  <si>
    <t>#English Grade Term8 2018 #KS4 T8 2018</t>
  </si>
  <si>
    <t>#English Grade Term 9 #KS4 T9 2018</t>
  </si>
  <si>
    <t>#English Lit Base 2018 #KS4 9-1 2018</t>
  </si>
  <si>
    <t>Eng Lit T7 #KS4 T7 2018</t>
  </si>
  <si>
    <t>Eng Lit T8 #KS4 T8 2018</t>
  </si>
  <si>
    <t>Eng Lit T9 #KS4 T9 2018</t>
  </si>
  <si>
    <t>#Maths Baseline 2018 #KS4 9-1 2018</t>
  </si>
  <si>
    <t>Maths Term 7 #KS4 T7 2018</t>
  </si>
  <si>
    <t>Maths Term 8 #KS4 T8 2018</t>
  </si>
  <si>
    <t>Maths Term 9 #KS4 T9 2018</t>
  </si>
  <si>
    <t>#Art Baseline 2018 #KS4 9-1 2018</t>
  </si>
  <si>
    <t>Art Term 7 #KS4 T7 2018</t>
  </si>
  <si>
    <t>Art Term 8 #KS4 T8 2018</t>
  </si>
  <si>
    <t>Art Term 9 #KS4 T9 2018</t>
  </si>
  <si>
    <t>#Film Studies Base 2018 #KS4 9-1 2018</t>
  </si>
  <si>
    <t>Film Studies Term 7 #KS4 T7 2018</t>
  </si>
  <si>
    <t>Film Studies Term 8 #KS4 T8 2018</t>
  </si>
  <si>
    <t>Film Studies Term 9 #KS4 T9 2018</t>
  </si>
  <si>
    <t>#Business Studies Baselin #KS4 9-1 2018</t>
  </si>
  <si>
    <t>Business Studies Term 7 #KS4 T7 2018</t>
  </si>
  <si>
    <t>Business Studies Term 8 #KS4 T8 2018</t>
  </si>
  <si>
    <t>Business Studies Term 9 #KS4 T9 2018</t>
  </si>
  <si>
    <t>BAKER Scarlett</t>
  </si>
  <si>
    <t>Cleves</t>
  </si>
  <si>
    <t>F</t>
  </si>
  <si>
    <t>N</t>
  </si>
  <si>
    <t>K</t>
  </si>
  <si>
    <t>BRADLEY Carmen</t>
  </si>
  <si>
    <t>Mahinder</t>
  </si>
  <si>
    <t>Y</t>
  </si>
  <si>
    <t>CLEMENTS Brandan</t>
  </si>
  <si>
    <t>Jagger</t>
  </si>
  <si>
    <t>M</t>
  </si>
  <si>
    <t>COX Tiffany</t>
  </si>
  <si>
    <t>CRABB Tyler</t>
  </si>
  <si>
    <t>Charnley</t>
  </si>
  <si>
    <t>DRAY Mason</t>
  </si>
  <si>
    <t>Dickens</t>
  </si>
  <si>
    <t>FRATER Samuel</t>
  </si>
  <si>
    <t>HOPE Dylan</t>
  </si>
  <si>
    <t>0</t>
  </si>
  <si>
    <t>HORN Harley</t>
  </si>
  <si>
    <t>IFEANYI-IWEZU Jadon</t>
  </si>
  <si>
    <t>JARVIS Georgina</t>
  </si>
  <si>
    <t>JONES Renee</t>
  </si>
  <si>
    <t>LACZKO Vojtech</t>
  </si>
  <si>
    <t>LAWRENCE Oliver</t>
  </si>
  <si>
    <t>MASON Charlie</t>
  </si>
  <si>
    <t>MEYERS Frankie</t>
  </si>
  <si>
    <t>MILLS Liam</t>
  </si>
  <si>
    <t>MISKIN Jordan</t>
  </si>
  <si>
    <t>MOORE Thomas</t>
  </si>
  <si>
    <t>MUNDAY Luke</t>
  </si>
  <si>
    <t>OPENSHAW Callum</t>
  </si>
  <si>
    <t>PERCIVAL Kane</t>
  </si>
  <si>
    <t>REED Kyle</t>
  </si>
  <si>
    <t>ROSSITER Chloe</t>
  </si>
  <si>
    <t>SAMMUT-ISSAC Neo</t>
  </si>
  <si>
    <t>SHEPPARD Mark</t>
  </si>
  <si>
    <t>SITCH Robert</t>
  </si>
  <si>
    <t>1.3</t>
  </si>
  <si>
    <t>SMITH Jason</t>
  </si>
  <si>
    <t>STRELLEY Beau</t>
  </si>
  <si>
    <t>WHALEY Harry</t>
  </si>
  <si>
    <t>WILLS Keelan</t>
  </si>
  <si>
    <t>YEOMAN Alfie</t>
  </si>
  <si>
    <t>Lang</t>
  </si>
  <si>
    <t>Lit</t>
  </si>
  <si>
    <t>Maths</t>
  </si>
  <si>
    <t>Art</t>
  </si>
  <si>
    <t>Film</t>
  </si>
  <si>
    <t>Business</t>
  </si>
  <si>
    <t>2.5</t>
  </si>
  <si>
    <t>Engineering Term 7</t>
  </si>
  <si>
    <t>Engineering Term 8</t>
  </si>
  <si>
    <t>Engineering Term 9</t>
  </si>
  <si>
    <t>Finance Term 7</t>
  </si>
  <si>
    <t>Finance Term 8</t>
  </si>
  <si>
    <t>Finance Term 9</t>
  </si>
  <si>
    <t>H&amp;F Term 7</t>
  </si>
  <si>
    <t>H&amp;F Term 8</t>
  </si>
  <si>
    <t>H&amp;F Term 9</t>
  </si>
  <si>
    <t>H&amp;S Term 7</t>
  </si>
  <si>
    <t>H&amp;S Term 8</t>
  </si>
  <si>
    <t>H&amp;S Term 9</t>
  </si>
  <si>
    <t>1.25</t>
  </si>
  <si>
    <t>1.75</t>
  </si>
  <si>
    <t>Relative Grade
Term 8</t>
  </si>
  <si>
    <t>Relative Grade
Term 7</t>
  </si>
  <si>
    <t>Progress 
Term 7</t>
  </si>
  <si>
    <t>Relative Progress 
Term7</t>
  </si>
  <si>
    <t>Progress 
Term 8</t>
  </si>
  <si>
    <t>Relative Progress 
Term8</t>
  </si>
  <si>
    <t>Relative Grade
Term 9</t>
  </si>
  <si>
    <t>Progress 
Term 9</t>
  </si>
  <si>
    <t>Relative Progress 
Term9</t>
  </si>
  <si>
    <t>T7</t>
  </si>
  <si>
    <t>T8</t>
  </si>
  <si>
    <t>T9</t>
  </si>
  <si>
    <t>Engineering</t>
  </si>
  <si>
    <t>Finance</t>
  </si>
  <si>
    <t>Health &amp; Fitness</t>
  </si>
  <si>
    <t>H &amp; SC</t>
  </si>
  <si>
    <t>Relative Performance Indicator</t>
  </si>
  <si>
    <t>English Lang</t>
  </si>
  <si>
    <t>English Lit</t>
  </si>
  <si>
    <t>Health &amp; Social</t>
  </si>
  <si>
    <t>Scarlett Baker</t>
  </si>
  <si>
    <t>Attainment 5</t>
  </si>
  <si>
    <t>Relative Attainment 5</t>
  </si>
  <si>
    <t>-0.92</t>
  </si>
  <si>
    <t>Kane Percival</t>
  </si>
  <si>
    <t>Term 9 2019</t>
  </si>
  <si>
    <t>Best English</t>
  </si>
  <si>
    <t>English &amp; Maths</t>
  </si>
  <si>
    <t>Grade</t>
  </si>
  <si>
    <t>%</t>
  </si>
  <si>
    <t>% 9-1</t>
  </si>
  <si>
    <t>% 9-4</t>
  </si>
  <si>
    <t>Average</t>
  </si>
  <si>
    <t>Other English</t>
  </si>
  <si>
    <t>Health &amp; Social Care</t>
  </si>
  <si>
    <t>12.5</t>
  </si>
  <si>
    <t>2.75</t>
  </si>
  <si>
    <t>1.00</t>
  </si>
  <si>
    <t>Average Attainment 5</t>
  </si>
  <si>
    <t>Film Studies</t>
  </si>
  <si>
    <t>Subject</t>
  </si>
  <si>
    <t xml:space="preserve">#English Grade Term 10 </t>
  </si>
  <si>
    <t>Relative Grade
Term 10</t>
  </si>
  <si>
    <t>Progress 
Term 10</t>
  </si>
  <si>
    <t>Relative Progress 
Term 10</t>
  </si>
  <si>
    <t>T10</t>
  </si>
  <si>
    <t xml:space="preserve">#English Lit Grade Term 10 </t>
  </si>
  <si>
    <t>Maths Term 10 #KS4 T9 2018</t>
  </si>
  <si>
    <t>Art Term 10 #KS4 T9 2018</t>
  </si>
  <si>
    <t>Film Studies Term 10 #KS4 T9 2018</t>
  </si>
  <si>
    <t>Business Studies Term 10 #KS4 T9 2018</t>
  </si>
  <si>
    <t>Engineering Term 10</t>
  </si>
  <si>
    <t>Finance Term 10</t>
  </si>
  <si>
    <t>H&amp;F Term 10</t>
  </si>
  <si>
    <t>H&amp;S Term 10</t>
  </si>
  <si>
    <t>Relative Level</t>
  </si>
  <si>
    <t>Relative Progress</t>
  </si>
  <si>
    <t>Term 7</t>
  </si>
  <si>
    <t>Term 8</t>
  </si>
  <si>
    <t>Term 9</t>
  </si>
  <si>
    <t>Level</t>
  </si>
  <si>
    <t>Progress</t>
  </si>
  <si>
    <t>Attendance (%)</t>
  </si>
  <si>
    <t>Term 10</t>
  </si>
  <si>
    <t>Baseline</t>
  </si>
  <si>
    <t>KS2 Prediction</t>
  </si>
  <si>
    <t>Relative A5</t>
  </si>
  <si>
    <t>Term 11</t>
  </si>
  <si>
    <t>+2.19</t>
  </si>
  <si>
    <t>+2.03</t>
  </si>
  <si>
    <t>+1.57</t>
  </si>
  <si>
    <t>+1.72</t>
  </si>
  <si>
    <t>-1.00</t>
  </si>
  <si>
    <t>-0.85</t>
  </si>
  <si>
    <t>Whole School Average</t>
  </si>
  <si>
    <t>Average 
in all other subjects</t>
  </si>
  <si>
    <t>Average Attainment</t>
  </si>
  <si>
    <t>2018-19</t>
  </si>
  <si>
    <t>Average Attendance</t>
  </si>
  <si>
    <t>Term 10 2019</t>
  </si>
  <si>
    <t>2018 Outcomes</t>
  </si>
  <si>
    <t>5+</t>
  </si>
  <si>
    <t>Citizenship</t>
  </si>
  <si>
    <t>Average Student</t>
  </si>
  <si>
    <t>Expected Progress per term</t>
  </si>
  <si>
    <t>NC Levels Equivalence</t>
  </si>
  <si>
    <t>Exp. Progress per year in 1-9 Levels</t>
  </si>
  <si>
    <r>
      <t>State-funded schools</t>
    </r>
    <r>
      <rPr>
        <b/>
        <vertAlign val="superscript"/>
        <sz val="9"/>
        <rFont val="Arial"/>
        <family val="2"/>
      </rPr>
      <t>5</t>
    </r>
  </si>
  <si>
    <t>5a</t>
  </si>
  <si>
    <r>
      <t>GCSE mathematics grade</t>
    </r>
    <r>
      <rPr>
        <b/>
        <vertAlign val="superscript"/>
        <sz val="8"/>
        <rFont val="Arial"/>
        <family val="2"/>
      </rPr>
      <t>1</t>
    </r>
  </si>
  <si>
    <t>5b</t>
  </si>
  <si>
    <t xml:space="preserve">
No entry</t>
  </si>
  <si>
    <t>5c</t>
  </si>
  <si>
    <t>Key stage 2 mathematics attainment level</t>
  </si>
  <si>
    <t>W</t>
  </si>
  <si>
    <t>x</t>
  </si>
  <si>
    <t>4a</t>
  </si>
  <si>
    <t>4b</t>
  </si>
  <si>
    <t>4c</t>
  </si>
  <si>
    <t>3a</t>
  </si>
  <si>
    <t>3b</t>
  </si>
  <si>
    <t>3c</t>
  </si>
  <si>
    <t>No valid KS2 level</t>
  </si>
  <si>
    <t>2a</t>
  </si>
  <si>
    <t>Source: 2016/17 key stage 4 attainment data (revised)</t>
  </si>
  <si>
    <t>2b</t>
  </si>
  <si>
    <t>KS2 Grade</t>
  </si>
  <si>
    <t>Modal GCSE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</si>
</sst>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0;\-0.00;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7" fillId="0" borderId="0"/>
    <xf numFmtId="0" fontId="17" fillId="0" borderId="0"/>
  </cellStyleXfs>
  <cellXfs count="397">
    <xf numFmtId="0" fontId="0" fillId="0" borderId="0" xfId="0"/>
    <xf numFmtId="2" fontId="0" fillId="0" borderId="0" xfId="0" applyNumberFormat="1"/>
    <xf numFmtId="2" fontId="17" fillId="0" borderId="10" xfId="41" applyNumberFormat="1" applyFont="1" applyBorder="1" applyAlignment="1" applyProtection="1">
      <alignment vertical="top" wrapText="1"/>
      <protection locked="0"/>
    </xf>
    <xf numFmtId="2" fontId="17" fillId="0" borderId="0" xfId="41" applyNumberFormat="1" applyFont="1" applyFill="1" applyBorder="1" applyAlignment="1" applyProtection="1">
      <alignment vertical="top" wrapText="1"/>
      <protection locked="0"/>
    </xf>
    <xf numFmtId="0" fontId="19" fillId="33" borderId="14" xfId="41" applyFont="1" applyFill="1" applyBorder="1" applyAlignment="1" applyProtection="1">
      <alignment horizontal="center" textRotation="90" wrapText="1"/>
    </xf>
    <xf numFmtId="0" fontId="19" fillId="33" borderId="10" xfId="41" applyFont="1" applyFill="1" applyBorder="1" applyProtection="1"/>
    <xf numFmtId="0" fontId="19" fillId="33" borderId="10" xfId="41" applyFont="1" applyFill="1" applyBorder="1" applyAlignment="1" applyProtection="1">
      <alignment wrapText="1"/>
    </xf>
    <xf numFmtId="0" fontId="19" fillId="33" borderId="10" xfId="41" applyFont="1" applyFill="1" applyBorder="1" applyAlignment="1" applyProtection="1">
      <alignment horizontal="center" textRotation="90" wrapText="1"/>
    </xf>
    <xf numFmtId="0" fontId="20" fillId="33" borderId="10" xfId="41" applyFont="1" applyFill="1" applyBorder="1" applyProtection="1"/>
    <xf numFmtId="2" fontId="17" fillId="37" borderId="10" xfId="41" applyNumberFormat="1" applyFont="1" applyFill="1" applyBorder="1" applyAlignment="1" applyProtection="1">
      <alignment vertical="top" wrapText="1"/>
      <protection locked="0"/>
    </xf>
    <xf numFmtId="2" fontId="17" fillId="36" borderId="10" xfId="41" applyNumberFormat="1" applyFont="1" applyFill="1" applyBorder="1" applyAlignment="1" applyProtection="1">
      <alignment vertical="top" wrapText="1"/>
      <protection locked="0"/>
    </xf>
    <xf numFmtId="0" fontId="19" fillId="33" borderId="10" xfId="41" applyFont="1" applyFill="1" applyBorder="1" applyAlignment="1" applyProtection="1">
      <alignment horizontal="center" textRotation="90" wrapText="1"/>
    </xf>
    <xf numFmtId="49" fontId="17" fillId="0" borderId="10" xfId="41" applyNumberFormat="1" applyFont="1" applyBorder="1" applyAlignment="1" applyProtection="1">
      <alignment vertical="top" wrapText="1"/>
      <protection locked="0"/>
    </xf>
    <xf numFmtId="0" fontId="20" fillId="33" borderId="10" xfId="41" applyFont="1" applyFill="1" applyBorder="1" applyProtection="1"/>
    <xf numFmtId="49" fontId="17" fillId="34" borderId="10" xfId="41" applyNumberFormat="1" applyFont="1" applyFill="1" applyBorder="1" applyAlignment="1" applyProtection="1">
      <alignment vertical="top" wrapText="1"/>
    </xf>
    <xf numFmtId="0" fontId="19" fillId="33" borderId="11" xfId="41" applyFont="1" applyFill="1" applyBorder="1" applyAlignment="1" applyProtection="1">
      <alignment horizontal="center" textRotation="90" wrapText="1"/>
    </xf>
    <xf numFmtId="0" fontId="23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Border="1"/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49" fontId="22" fillId="0" borderId="38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40" borderId="40" xfId="0" applyFont="1" applyFill="1" applyBorder="1" applyAlignment="1">
      <alignment horizontal="center"/>
    </xf>
    <xf numFmtId="49" fontId="22" fillId="40" borderId="38" xfId="0" applyNumberFormat="1" applyFont="1" applyFill="1" applyBorder="1" applyAlignment="1">
      <alignment horizontal="center"/>
    </xf>
    <xf numFmtId="0" fontId="22" fillId="40" borderId="39" xfId="0" applyFont="1" applyFill="1" applyBorder="1" applyAlignment="1">
      <alignment horizontal="center"/>
    </xf>
    <xf numFmtId="49" fontId="22" fillId="0" borderId="40" xfId="0" applyNumberFormat="1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40" borderId="37" xfId="0" applyFont="1" applyFill="1" applyBorder="1"/>
    <xf numFmtId="0" fontId="15" fillId="0" borderId="0" xfId="0" applyFont="1"/>
    <xf numFmtId="0" fontId="22" fillId="0" borderId="42" xfId="0" applyFont="1" applyBorder="1" applyAlignment="1">
      <alignment horizontal="center"/>
    </xf>
    <xf numFmtId="0" fontId="23" fillId="40" borderId="43" xfId="0" applyFont="1" applyFill="1" applyBorder="1" applyAlignment="1">
      <alignment horizontal="center" vertical="center"/>
    </xf>
    <xf numFmtId="0" fontId="23" fillId="40" borderId="28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/>
    </xf>
    <xf numFmtId="0" fontId="23" fillId="40" borderId="48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23" fillId="38" borderId="48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40" borderId="37" xfId="0" applyFont="1" applyFill="1" applyBorder="1" applyAlignment="1">
      <alignment horizontal="center" vertical="center"/>
    </xf>
    <xf numFmtId="0" fontId="23" fillId="40" borderId="38" xfId="0" applyFont="1" applyFill="1" applyBorder="1"/>
    <xf numFmtId="0" fontId="23" fillId="40" borderId="39" xfId="0" applyFont="1" applyFill="1" applyBorder="1"/>
    <xf numFmtId="0" fontId="26" fillId="40" borderId="38" xfId="0" applyFont="1" applyFill="1" applyBorder="1" applyAlignment="1">
      <alignment vertical="center" wrapText="1"/>
    </xf>
    <xf numFmtId="0" fontId="26" fillId="40" borderId="39" xfId="0" applyFont="1" applyFill="1" applyBorder="1" applyAlignment="1">
      <alignment vertical="center" wrapText="1"/>
    </xf>
    <xf numFmtId="0" fontId="22" fillId="40" borderId="41" xfId="0" applyFont="1" applyFill="1" applyBorder="1" applyAlignment="1">
      <alignment horizontal="center"/>
    </xf>
    <xf numFmtId="0" fontId="23" fillId="40" borderId="22" xfId="0" applyFont="1" applyFill="1" applyBorder="1" applyAlignment="1">
      <alignment horizontal="center" vertical="center"/>
    </xf>
    <xf numFmtId="0" fontId="23" fillId="40" borderId="26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23" fillId="40" borderId="41" xfId="0" applyFont="1" applyFill="1" applyBorder="1"/>
    <xf numFmtId="0" fontId="23" fillId="40" borderId="4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0" fillId="0" borderId="0" xfId="0" applyFill="1"/>
    <xf numFmtId="0" fontId="23" fillId="0" borderId="48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/>
    <xf numFmtId="0" fontId="23" fillId="0" borderId="39" xfId="0" applyFont="1" applyFill="1" applyBorder="1"/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/>
    <xf numFmtId="0" fontId="23" fillId="0" borderId="0" xfId="0" applyFont="1" applyFill="1"/>
    <xf numFmtId="0" fontId="22" fillId="0" borderId="37" xfId="0" applyFont="1" applyFill="1" applyBorder="1" applyAlignment="1">
      <alignment horizontal="center"/>
    </xf>
    <xf numFmtId="49" fontId="22" fillId="0" borderId="38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3" fillId="40" borderId="51" xfId="0" applyFont="1" applyFill="1" applyBorder="1" applyAlignment="1">
      <alignment horizontal="center" vertical="center"/>
    </xf>
    <xf numFmtId="164" fontId="0" fillId="0" borderId="0" xfId="0" applyNumberFormat="1"/>
    <xf numFmtId="0" fontId="23" fillId="39" borderId="26" xfId="0" applyFont="1" applyFill="1" applyBorder="1" applyAlignment="1">
      <alignment horizontal="center" vertical="center"/>
    </xf>
    <xf numFmtId="0" fontId="22" fillId="38" borderId="47" xfId="0" applyFont="1" applyFill="1" applyBorder="1" applyAlignment="1">
      <alignment horizontal="center"/>
    </xf>
    <xf numFmtId="0" fontId="23" fillId="39" borderId="48" xfId="0" applyFont="1" applyFill="1" applyBorder="1" applyAlignment="1">
      <alignment horizontal="center" vertical="center"/>
    </xf>
    <xf numFmtId="49" fontId="17" fillId="0" borderId="0" xfId="41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0" borderId="0" xfId="0" applyFill="1" applyBorder="1" applyAlignment="1"/>
    <xf numFmtId="0" fontId="20" fillId="33" borderId="10" xfId="41" applyNumberFormat="1" applyFont="1" applyFill="1" applyBorder="1" applyProtection="1"/>
    <xf numFmtId="49" fontId="17" fillId="34" borderId="14" xfId="41" applyNumberFormat="1" applyFont="1" applyFill="1" applyBorder="1" applyAlignment="1" applyProtection="1">
      <alignment vertical="top" wrapText="1"/>
    </xf>
    <xf numFmtId="49" fontId="17" fillId="0" borderId="14" xfId="41" applyNumberFormat="1" applyFont="1" applyBorder="1" applyAlignment="1" applyProtection="1">
      <alignment vertical="top" wrapText="1"/>
      <protection locked="0"/>
    </xf>
    <xf numFmtId="0" fontId="17" fillId="0" borderId="0" xfId="41" applyFont="1" applyBorder="1" applyAlignment="1" applyProtection="1">
      <alignment horizontal="center"/>
      <protection locked="0"/>
    </xf>
    <xf numFmtId="49" fontId="17" fillId="0" borderId="0" xfId="41" applyNumberFormat="1" applyFont="1" applyBorder="1" applyAlignment="1" applyProtection="1">
      <alignment vertical="top" wrapText="1"/>
      <protection locked="0"/>
    </xf>
    <xf numFmtId="2" fontId="17" fillId="0" borderId="59" xfId="41" applyNumberFormat="1" applyFont="1" applyBorder="1" applyAlignment="1" applyProtection="1">
      <alignment vertical="top" wrapText="1"/>
      <protection locked="0"/>
    </xf>
    <xf numFmtId="0" fontId="17" fillId="0" borderId="59" xfId="41" applyNumberFormat="1" applyFont="1" applyBorder="1" applyAlignment="1" applyProtection="1">
      <alignment vertical="top" wrapText="1"/>
      <protection locked="0"/>
    </xf>
    <xf numFmtId="49" fontId="17" fillId="0" borderId="59" xfId="41" applyNumberFormat="1" applyFont="1" applyBorder="1" applyAlignment="1" applyProtection="1">
      <alignment vertical="top" wrapText="1"/>
      <protection locked="0"/>
    </xf>
    <xf numFmtId="0" fontId="19" fillId="33" borderId="59" xfId="41" applyFont="1" applyFill="1" applyBorder="1" applyAlignment="1" applyProtection="1">
      <alignment horizontal="center" textRotation="90" wrapText="1"/>
    </xf>
    <xf numFmtId="0" fontId="22" fillId="0" borderId="59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2" fillId="0" borderId="48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19" fillId="33" borderId="16" xfId="41" applyFont="1" applyFill="1" applyBorder="1" applyAlignment="1" applyProtection="1">
      <alignment horizontal="center" vertical="center"/>
    </xf>
    <xf numFmtId="2" fontId="17" fillId="37" borderId="59" xfId="41" applyNumberFormat="1" applyFont="1" applyFill="1" applyBorder="1" applyAlignment="1" applyProtection="1">
      <alignment vertical="top" wrapText="1"/>
      <protection locked="0"/>
    </xf>
    <xf numFmtId="2" fontId="23" fillId="0" borderId="59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/>
    </xf>
    <xf numFmtId="2" fontId="23" fillId="0" borderId="20" xfId="0" applyNumberFormat="1" applyFont="1" applyFill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left" vertical="center"/>
    </xf>
    <xf numFmtId="2" fontId="23" fillId="0" borderId="38" xfId="0" applyNumberFormat="1" applyFont="1" applyFill="1" applyBorder="1" applyAlignment="1">
      <alignment horizontal="center" vertical="center"/>
    </xf>
    <xf numFmtId="2" fontId="23" fillId="41" borderId="31" xfId="0" applyNumberFormat="1" applyFont="1" applyFill="1" applyBorder="1" applyAlignment="1">
      <alignment horizontal="center" vertical="center"/>
    </xf>
    <xf numFmtId="2" fontId="23" fillId="41" borderId="26" xfId="0" applyNumberFormat="1" applyFont="1" applyFill="1" applyBorder="1" applyAlignment="1">
      <alignment horizontal="center" vertical="center"/>
    </xf>
    <xf numFmtId="2" fontId="23" fillId="36" borderId="26" xfId="0" applyNumberFormat="1" applyFont="1" applyFill="1" applyBorder="1" applyAlignment="1">
      <alignment horizontal="center" vertical="center"/>
    </xf>
    <xf numFmtId="2" fontId="23" fillId="42" borderId="26" xfId="0" applyNumberFormat="1" applyFont="1" applyFill="1" applyBorder="1" applyAlignment="1">
      <alignment horizontal="center" vertical="center"/>
    </xf>
    <xf numFmtId="2" fontId="23" fillId="41" borderId="40" xfId="0" applyNumberFormat="1" applyFont="1" applyFill="1" applyBorder="1" applyAlignment="1">
      <alignment horizontal="center" vertical="center"/>
    </xf>
    <xf numFmtId="2" fontId="23" fillId="0" borderId="28" xfId="0" applyNumberFormat="1" applyFont="1" applyFill="1" applyBorder="1" applyAlignment="1">
      <alignment horizontal="center" vertical="center"/>
    </xf>
    <xf numFmtId="2" fontId="23" fillId="0" borderId="48" xfId="0" applyNumberFormat="1" applyFont="1" applyFill="1" applyBorder="1" applyAlignment="1">
      <alignment horizontal="center" vertical="center"/>
    </xf>
    <xf numFmtId="2" fontId="23" fillId="0" borderId="37" xfId="0" applyNumberFormat="1" applyFont="1" applyFill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23" fillId="41" borderId="28" xfId="0" applyNumberFormat="1" applyFont="1" applyFill="1" applyBorder="1" applyAlignment="1">
      <alignment horizontal="center" vertical="center"/>
    </xf>
    <xf numFmtId="2" fontId="23" fillId="36" borderId="48" xfId="0" applyNumberFormat="1" applyFont="1" applyFill="1" applyBorder="1" applyAlignment="1">
      <alignment horizontal="center" vertical="center"/>
    </xf>
    <xf numFmtId="2" fontId="23" fillId="41" borderId="48" xfId="0" applyNumberFormat="1" applyFont="1" applyFill="1" applyBorder="1" applyAlignment="1">
      <alignment horizontal="center" vertical="center"/>
    </xf>
    <xf numFmtId="2" fontId="23" fillId="42" borderId="37" xfId="0" applyNumberFormat="1" applyFont="1" applyFill="1" applyBorder="1" applyAlignment="1">
      <alignment horizontal="center" vertical="center"/>
    </xf>
    <xf numFmtId="0" fontId="0" fillId="43" borderId="53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2" fontId="23" fillId="42" borderId="48" xfId="0" applyNumberFormat="1" applyFont="1" applyFill="1" applyBorder="1" applyAlignment="1">
      <alignment horizontal="center" vertical="center"/>
    </xf>
    <xf numFmtId="165" fontId="23" fillId="0" borderId="59" xfId="0" applyNumberFormat="1" applyFont="1" applyFill="1" applyBorder="1" applyAlignment="1">
      <alignment horizontal="center"/>
    </xf>
    <xf numFmtId="165" fontId="23" fillId="0" borderId="25" xfId="0" applyNumberFormat="1" applyFont="1" applyFill="1" applyBorder="1" applyAlignment="1">
      <alignment horizontal="center"/>
    </xf>
    <xf numFmtId="165" fontId="23" fillId="0" borderId="49" xfId="0" applyNumberFormat="1" applyFont="1" applyFill="1" applyBorder="1" applyAlignment="1">
      <alignment horizontal="center"/>
    </xf>
    <xf numFmtId="165" fontId="23" fillId="0" borderId="26" xfId="0" applyNumberFormat="1" applyFont="1" applyFill="1" applyBorder="1" applyAlignment="1">
      <alignment horizontal="center"/>
    </xf>
    <xf numFmtId="165" fontId="23" fillId="0" borderId="60" xfId="0" applyNumberFormat="1" applyFont="1" applyFill="1" applyBorder="1" applyAlignment="1">
      <alignment horizontal="center"/>
    </xf>
    <xf numFmtId="165" fontId="23" fillId="0" borderId="20" xfId="0" applyNumberFormat="1" applyFont="1" applyFill="1" applyBorder="1" applyAlignment="1">
      <alignment horizontal="center"/>
    </xf>
    <xf numFmtId="165" fontId="23" fillId="0" borderId="58" xfId="0" applyNumberFormat="1" applyFont="1" applyFill="1" applyBorder="1" applyAlignment="1">
      <alignment horizontal="center"/>
    </xf>
    <xf numFmtId="165" fontId="23" fillId="0" borderId="18" xfId="0" applyNumberFormat="1" applyFont="1" applyFill="1" applyBorder="1" applyAlignment="1">
      <alignment horizontal="center"/>
    </xf>
    <xf numFmtId="165" fontId="23" fillId="0" borderId="30" xfId="0" applyNumberFormat="1" applyFont="1" applyFill="1" applyBorder="1" applyAlignment="1">
      <alignment horizontal="center" vertical="center"/>
    </xf>
    <xf numFmtId="165" fontId="23" fillId="0" borderId="49" xfId="0" applyNumberFormat="1" applyFont="1" applyFill="1" applyBorder="1" applyAlignment="1">
      <alignment horizontal="center" vertical="center"/>
    </xf>
    <xf numFmtId="165" fontId="23" fillId="0" borderId="39" xfId="0" applyNumberFormat="1" applyFont="1" applyFill="1" applyBorder="1" applyAlignment="1">
      <alignment horizontal="center" vertical="center"/>
    </xf>
    <xf numFmtId="165" fontId="23" fillId="0" borderId="32" xfId="0" applyNumberFormat="1" applyFont="1" applyFill="1" applyBorder="1" applyAlignment="1">
      <alignment horizontal="center" vertical="center"/>
    </xf>
    <xf numFmtId="165" fontId="23" fillId="0" borderId="25" xfId="0" applyNumberFormat="1" applyFont="1" applyFill="1" applyBorder="1" applyAlignment="1">
      <alignment horizontal="center" vertical="center"/>
    </xf>
    <xf numFmtId="165" fontId="23" fillId="0" borderId="41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70" xfId="0" applyBorder="1"/>
    <xf numFmtId="0" fontId="0" fillId="0" borderId="71" xfId="0" applyBorder="1"/>
    <xf numFmtId="2" fontId="24" fillId="0" borderId="10" xfId="0" applyNumberFormat="1" applyFont="1" applyFill="1" applyBorder="1" applyAlignment="1">
      <alignment vertical="top" wrapText="1"/>
    </xf>
    <xf numFmtId="2" fontId="17" fillId="0" borderId="11" xfId="41" applyNumberFormat="1" applyFont="1" applyBorder="1" applyAlignment="1" applyProtection="1">
      <alignment vertical="top" wrapText="1"/>
      <protection locked="0"/>
    </xf>
    <xf numFmtId="0" fontId="22" fillId="0" borderId="47" xfId="0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 vertical="center"/>
    </xf>
    <xf numFmtId="165" fontId="23" fillId="0" borderId="58" xfId="0" applyNumberFormat="1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2" fontId="0" fillId="41" borderId="74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" fontId="0" fillId="36" borderId="53" xfId="0" applyNumberFormat="1" applyFill="1" applyBorder="1" applyAlignment="1">
      <alignment horizontal="center" vertical="center"/>
    </xf>
    <xf numFmtId="2" fontId="0" fillId="41" borderId="53" xfId="0" applyNumberFormat="1" applyFill="1" applyBorder="1" applyAlignment="1">
      <alignment horizontal="center" vertical="center"/>
    </xf>
    <xf numFmtId="2" fontId="0" fillId="36" borderId="74" xfId="0" applyNumberFormat="1" applyFill="1" applyBorder="1" applyAlignment="1">
      <alignment horizontal="center" vertical="center"/>
    </xf>
    <xf numFmtId="0" fontId="0" fillId="36" borderId="78" xfId="0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38" borderId="51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/>
    <xf numFmtId="0" fontId="23" fillId="38" borderId="26" xfId="0" applyFont="1" applyFill="1" applyBorder="1" applyAlignment="1">
      <alignment horizontal="center" vertical="center"/>
    </xf>
    <xf numFmtId="0" fontId="22" fillId="40" borderId="37" xfId="0" applyFont="1" applyFill="1" applyBorder="1" applyAlignment="1">
      <alignment horizontal="center"/>
    </xf>
    <xf numFmtId="2" fontId="23" fillId="0" borderId="49" xfId="0" applyNumberFormat="1" applyFont="1" applyFill="1" applyBorder="1" applyAlignment="1">
      <alignment horizontal="left" vertical="center"/>
    </xf>
    <xf numFmtId="2" fontId="23" fillId="0" borderId="26" xfId="0" applyNumberFormat="1" applyFont="1" applyFill="1" applyBorder="1" applyAlignment="1">
      <alignment horizontal="center"/>
    </xf>
    <xf numFmtId="2" fontId="23" fillId="0" borderId="59" xfId="0" applyNumberFormat="1" applyFont="1" applyFill="1" applyBorder="1" applyAlignment="1">
      <alignment horizontal="center"/>
    </xf>
    <xf numFmtId="2" fontId="23" fillId="0" borderId="25" xfId="0" applyNumberFormat="1" applyFont="1" applyFill="1" applyBorder="1" applyAlignment="1">
      <alignment horizontal="center"/>
    </xf>
    <xf numFmtId="2" fontId="23" fillId="0" borderId="49" xfId="0" applyNumberFormat="1" applyFont="1" applyFill="1" applyBorder="1" applyAlignment="1">
      <alignment horizontal="center"/>
    </xf>
    <xf numFmtId="2" fontId="23" fillId="0" borderId="60" xfId="0" applyNumberFormat="1" applyFont="1" applyFill="1" applyBorder="1" applyAlignment="1">
      <alignment horizontal="center"/>
    </xf>
    <xf numFmtId="2" fontId="22" fillId="0" borderId="49" xfId="0" applyNumberFormat="1" applyFont="1" applyFill="1" applyBorder="1" applyAlignment="1">
      <alignment horizontal="left" vertical="center"/>
    </xf>
    <xf numFmtId="2" fontId="23" fillId="0" borderId="19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2" fontId="23" fillId="0" borderId="58" xfId="0" applyNumberFormat="1" applyFont="1" applyFill="1" applyBorder="1" applyAlignment="1">
      <alignment horizontal="center"/>
    </xf>
    <xf numFmtId="2" fontId="23" fillId="0" borderId="16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2" fontId="23" fillId="39" borderId="26" xfId="0" applyNumberFormat="1" applyFont="1" applyFill="1" applyBorder="1" applyAlignment="1">
      <alignment horizontal="center"/>
    </xf>
    <xf numFmtId="2" fontId="23" fillId="35" borderId="26" xfId="0" applyNumberFormat="1" applyFont="1" applyFill="1" applyBorder="1" applyAlignment="1">
      <alignment horizontal="center"/>
    </xf>
    <xf numFmtId="2" fontId="23" fillId="35" borderId="19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2" fontId="23" fillId="35" borderId="48" xfId="0" applyNumberFormat="1" applyFont="1" applyFill="1" applyBorder="1" applyAlignment="1">
      <alignment horizontal="center"/>
    </xf>
    <xf numFmtId="2" fontId="23" fillId="38" borderId="26" xfId="0" applyNumberFormat="1" applyFont="1" applyFill="1" applyBorder="1" applyAlignment="1">
      <alignment horizontal="center"/>
    </xf>
    <xf numFmtId="2" fontId="23" fillId="38" borderId="48" xfId="0" applyNumberFormat="1" applyFont="1" applyFill="1" applyBorder="1" applyAlignment="1">
      <alignment horizontal="center"/>
    </xf>
    <xf numFmtId="2" fontId="23" fillId="39" borderId="48" xfId="0" applyNumberFormat="1" applyFont="1" applyFill="1" applyBorder="1" applyAlignment="1">
      <alignment horizontal="center"/>
    </xf>
    <xf numFmtId="165" fontId="23" fillId="39" borderId="26" xfId="0" applyNumberFormat="1" applyFont="1" applyFill="1" applyBorder="1" applyAlignment="1">
      <alignment horizontal="center"/>
    </xf>
    <xf numFmtId="165" fontId="23" fillId="39" borderId="60" xfId="0" applyNumberFormat="1" applyFont="1" applyFill="1" applyBorder="1" applyAlignment="1">
      <alignment horizontal="center"/>
    </xf>
    <xf numFmtId="165" fontId="23" fillId="39" borderId="59" xfId="0" applyNumberFormat="1" applyFont="1" applyFill="1" applyBorder="1" applyAlignment="1">
      <alignment horizontal="center"/>
    </xf>
    <xf numFmtId="165" fontId="23" fillId="39" borderId="25" xfId="0" applyNumberFormat="1" applyFont="1" applyFill="1" applyBorder="1" applyAlignment="1">
      <alignment horizontal="center"/>
    </xf>
    <xf numFmtId="165" fontId="23" fillId="39" borderId="16" xfId="0" applyNumberFormat="1" applyFont="1" applyFill="1" applyBorder="1" applyAlignment="1">
      <alignment horizontal="center"/>
    </xf>
    <xf numFmtId="165" fontId="23" fillId="39" borderId="49" xfId="0" applyNumberFormat="1" applyFont="1" applyFill="1" applyBorder="1" applyAlignment="1">
      <alignment horizontal="center"/>
    </xf>
    <xf numFmtId="165" fontId="23" fillId="39" borderId="58" xfId="0" applyNumberFormat="1" applyFont="1" applyFill="1" applyBorder="1" applyAlignment="1">
      <alignment horizontal="center"/>
    </xf>
    <xf numFmtId="165" fontId="23" fillId="38" borderId="25" xfId="0" applyNumberFormat="1" applyFont="1" applyFill="1" applyBorder="1" applyAlignment="1">
      <alignment horizontal="center"/>
    </xf>
    <xf numFmtId="165" fontId="23" fillId="38" borderId="16" xfId="0" applyNumberFormat="1" applyFont="1" applyFill="1" applyBorder="1" applyAlignment="1">
      <alignment horizontal="center"/>
    </xf>
    <xf numFmtId="165" fontId="23" fillId="38" borderId="18" xfId="0" applyNumberFormat="1" applyFont="1" applyFill="1" applyBorder="1" applyAlignment="1">
      <alignment horizontal="center"/>
    </xf>
    <xf numFmtId="165" fontId="23" fillId="38" borderId="58" xfId="0" applyNumberFormat="1" applyFont="1" applyFill="1" applyBorder="1" applyAlignment="1">
      <alignment horizontal="center"/>
    </xf>
    <xf numFmtId="165" fontId="23" fillId="38" borderId="49" xfId="0" applyNumberFormat="1" applyFont="1" applyFill="1" applyBorder="1" applyAlignment="1">
      <alignment horizontal="center"/>
    </xf>
    <xf numFmtId="165" fontId="23" fillId="38" borderId="26" xfId="0" applyNumberFormat="1" applyFont="1" applyFill="1" applyBorder="1" applyAlignment="1">
      <alignment horizontal="center"/>
    </xf>
    <xf numFmtId="2" fontId="23" fillId="0" borderId="56" xfId="0" applyNumberFormat="1" applyFont="1" applyFill="1" applyBorder="1" applyAlignment="1">
      <alignment horizontal="center"/>
    </xf>
    <xf numFmtId="2" fontId="23" fillId="38" borderId="59" xfId="0" applyNumberFormat="1" applyFont="1" applyFill="1" applyBorder="1" applyAlignment="1">
      <alignment horizontal="center"/>
    </xf>
    <xf numFmtId="2" fontId="23" fillId="38" borderId="25" xfId="0" applyNumberFormat="1" applyFont="1" applyFill="1" applyBorder="1" applyAlignment="1">
      <alignment horizontal="center"/>
    </xf>
    <xf numFmtId="0" fontId="15" fillId="0" borderId="59" xfId="0" applyFont="1" applyBorder="1" applyAlignment="1">
      <alignment horizontal="center" vertical="center" wrapText="1"/>
    </xf>
    <xf numFmtId="0" fontId="0" fillId="0" borderId="59" xfId="0" applyNumberForma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2" fontId="0" fillId="36" borderId="63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7" fillId="0" borderId="56" xfId="43" applyBorder="1"/>
    <xf numFmtId="0" fontId="0" fillId="44" borderId="59" xfId="0" applyFill="1" applyBorder="1"/>
    <xf numFmtId="0" fontId="0" fillId="0" borderId="59" xfId="0" applyBorder="1" applyAlignment="1">
      <alignment horizontal="center" vertical="center"/>
    </xf>
    <xf numFmtId="0" fontId="29" fillId="45" borderId="0" xfId="43" applyFont="1" applyFill="1"/>
    <xf numFmtId="0" fontId="0" fillId="46" borderId="59" xfId="0" applyFill="1" applyBorder="1"/>
    <xf numFmtId="0" fontId="29" fillId="45" borderId="0" xfId="43" applyFont="1" applyFill="1" applyAlignment="1">
      <alignment vertical="center"/>
    </xf>
    <xf numFmtId="0" fontId="29" fillId="45" borderId="57" xfId="43" applyFont="1" applyFill="1" applyBorder="1" applyAlignment="1">
      <alignment vertical="center"/>
    </xf>
    <xf numFmtId="0" fontId="29" fillId="45" borderId="57" xfId="43" applyFont="1" applyFill="1" applyBorder="1" applyAlignment="1">
      <alignment horizontal="right" vertical="center"/>
    </xf>
    <xf numFmtId="0" fontId="29" fillId="0" borderId="57" xfId="43" applyFont="1" applyFill="1" applyBorder="1" applyAlignment="1">
      <alignment horizontal="right" vertical="center" wrapText="1"/>
    </xf>
    <xf numFmtId="0" fontId="29" fillId="45" borderId="0" xfId="43" applyFont="1" applyFill="1" applyBorder="1" applyAlignment="1">
      <alignment horizontal="center" vertical="center" wrapText="1"/>
    </xf>
    <xf numFmtId="3" fontId="29" fillId="0" borderId="0" xfId="43" quotePrefix="1" applyNumberFormat="1" applyFont="1" applyFill="1" applyBorder="1" applyAlignment="1">
      <alignment horizontal="right" vertical="center"/>
    </xf>
    <xf numFmtId="0" fontId="0" fillId="47" borderId="59" xfId="0" applyFill="1" applyBorder="1"/>
    <xf numFmtId="0" fontId="29" fillId="35" borderId="0" xfId="43" applyFont="1" applyFill="1" applyBorder="1" applyAlignment="1">
      <alignment horizontal="center" vertical="center" wrapText="1"/>
    </xf>
    <xf numFmtId="3" fontId="29" fillId="35" borderId="0" xfId="43" quotePrefix="1" applyNumberFormat="1" applyFont="1" applyFill="1" applyBorder="1" applyAlignment="1">
      <alignment horizontal="right" vertical="center"/>
    </xf>
    <xf numFmtId="0" fontId="0" fillId="48" borderId="59" xfId="0" applyFill="1" applyBorder="1"/>
    <xf numFmtId="0" fontId="29" fillId="38" borderId="0" xfId="43" applyFont="1" applyFill="1" applyBorder="1" applyAlignment="1">
      <alignment horizontal="center" vertical="center" wrapText="1"/>
    </xf>
    <xf numFmtId="3" fontId="29" fillId="49" borderId="0" xfId="43" quotePrefix="1" applyNumberFormat="1" applyFont="1" applyFill="1" applyBorder="1" applyAlignment="1">
      <alignment horizontal="right" vertical="center"/>
    </xf>
    <xf numFmtId="3" fontId="29" fillId="38" borderId="0" xfId="43" quotePrefix="1" applyNumberFormat="1" applyFont="1" applyFill="1" applyBorder="1" applyAlignment="1">
      <alignment horizontal="right" vertical="center"/>
    </xf>
    <xf numFmtId="0" fontId="29" fillId="39" borderId="0" xfId="43" applyFont="1" applyFill="1" applyBorder="1" applyAlignment="1">
      <alignment horizontal="center" vertical="center" wrapText="1"/>
    </xf>
    <xf numFmtId="3" fontId="29" fillId="39" borderId="0" xfId="43" quotePrefix="1" applyNumberFormat="1" applyFont="1" applyFill="1" applyBorder="1" applyAlignment="1">
      <alignment horizontal="right" vertical="center"/>
    </xf>
    <xf numFmtId="3" fontId="29" fillId="50" borderId="0" xfId="43" quotePrefix="1" applyNumberFormat="1" applyFont="1" applyFill="1" applyBorder="1" applyAlignment="1">
      <alignment horizontal="right" vertical="center"/>
    </xf>
    <xf numFmtId="0" fontId="0" fillId="39" borderId="59" xfId="0" applyFill="1" applyBorder="1"/>
    <xf numFmtId="0" fontId="29" fillId="48" borderId="0" xfId="43" applyFont="1" applyFill="1" applyBorder="1" applyAlignment="1">
      <alignment horizontal="center" vertical="center" wrapText="1"/>
    </xf>
    <xf numFmtId="3" fontId="29" fillId="48" borderId="0" xfId="43" quotePrefix="1" applyNumberFormat="1" applyFont="1" applyFill="1" applyBorder="1" applyAlignment="1">
      <alignment horizontal="right" vertical="center"/>
    </xf>
    <xf numFmtId="3" fontId="29" fillId="51" borderId="0" xfId="43" quotePrefix="1" applyNumberFormat="1" applyFont="1" applyFill="1" applyBorder="1" applyAlignment="1">
      <alignment horizontal="right" vertical="center"/>
    </xf>
    <xf numFmtId="0" fontId="0" fillId="50" borderId="59" xfId="0" applyFill="1" applyBorder="1"/>
    <xf numFmtId="0" fontId="29" fillId="44" borderId="0" xfId="43" applyFont="1" applyFill="1" applyBorder="1" applyAlignment="1">
      <alignment horizontal="center" vertical="center" wrapText="1"/>
    </xf>
    <xf numFmtId="3" fontId="29" fillId="44" borderId="0" xfId="43" quotePrefix="1" applyNumberFormat="1" applyFont="1" applyFill="1" applyBorder="1" applyAlignment="1">
      <alignment horizontal="right" vertical="center"/>
    </xf>
    <xf numFmtId="3" fontId="29" fillId="46" borderId="0" xfId="43" quotePrefix="1" applyNumberFormat="1" applyFont="1" applyFill="1" applyBorder="1" applyAlignment="1">
      <alignment horizontal="right" vertical="center"/>
    </xf>
    <xf numFmtId="0" fontId="29" fillId="45" borderId="57" xfId="43" applyFont="1" applyFill="1" applyBorder="1" applyAlignment="1">
      <alignment horizontal="center" vertical="center" wrapText="1"/>
    </xf>
    <xf numFmtId="3" fontId="29" fillId="0" borderId="57" xfId="43" quotePrefix="1" applyNumberFormat="1" applyFont="1" applyFill="1" applyBorder="1" applyAlignment="1">
      <alignment horizontal="right" vertical="center"/>
    </xf>
    <xf numFmtId="0" fontId="0" fillId="49" borderId="59" xfId="0" applyFill="1" applyBorder="1"/>
    <xf numFmtId="0" fontId="30" fillId="45" borderId="0" xfId="43" applyFont="1" applyFill="1" applyBorder="1" applyAlignment="1">
      <alignment horizontal="center" vertical="center" wrapText="1"/>
    </xf>
    <xf numFmtId="3" fontId="29" fillId="0" borderId="0" xfId="43" applyNumberFormat="1" applyFont="1" applyFill="1" applyBorder="1" applyAlignment="1">
      <alignment horizontal="right" vertical="center"/>
    </xf>
    <xf numFmtId="0" fontId="17" fillId="0" borderId="0" xfId="43" applyFont="1"/>
    <xf numFmtId="0" fontId="32" fillId="45" borderId="0" xfId="44" applyFont="1" applyFill="1" applyAlignment="1">
      <alignment horizontal="right" vertical="top"/>
    </xf>
    <xf numFmtId="0" fontId="0" fillId="38" borderId="59" xfId="0" applyFill="1" applyBorder="1"/>
    <xf numFmtId="0" fontId="19" fillId="33" borderId="11" xfId="41" applyFont="1" applyFill="1" applyBorder="1" applyAlignment="1" applyProtection="1">
      <alignment horizontal="center" vertical="center"/>
    </xf>
    <xf numFmtId="0" fontId="19" fillId="33" borderId="12" xfId="41" applyFont="1" applyFill="1" applyBorder="1" applyAlignment="1" applyProtection="1">
      <alignment horizontal="center" vertical="center"/>
    </xf>
    <xf numFmtId="0" fontId="19" fillId="33" borderId="13" xfId="41" applyFont="1" applyFill="1" applyBorder="1" applyAlignment="1" applyProtection="1">
      <alignment horizontal="center" vertical="center"/>
    </xf>
    <xf numFmtId="0" fontId="17" fillId="0" borderId="25" xfId="41" applyFont="1" applyBorder="1" applyAlignment="1" applyProtection="1">
      <alignment horizontal="center"/>
      <protection locked="0"/>
    </xf>
    <xf numFmtId="0" fontId="17" fillId="0" borderId="16" xfId="41" applyFont="1" applyBorder="1" applyAlignment="1" applyProtection="1">
      <alignment horizontal="center"/>
      <protection locked="0"/>
    </xf>
    <xf numFmtId="0" fontId="17" fillId="0" borderId="26" xfId="4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7" fillId="0" borderId="15" xfId="41" applyFont="1" applyBorder="1" applyAlignment="1" applyProtection="1">
      <alignment horizontal="center"/>
      <protection locked="0"/>
    </xf>
    <xf numFmtId="0" fontId="17" fillId="0" borderId="17" xfId="41" applyFont="1" applyBorder="1" applyAlignment="1" applyProtection="1">
      <alignment horizontal="center"/>
      <protection locked="0"/>
    </xf>
    <xf numFmtId="0" fontId="26" fillId="0" borderId="2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40" borderId="23" xfId="0" applyFont="1" applyFill="1" applyBorder="1" applyAlignment="1">
      <alignment horizontal="center" vertical="center"/>
    </xf>
    <xf numFmtId="0" fontId="26" fillId="40" borderId="14" xfId="0" applyFont="1" applyFill="1" applyBorder="1" applyAlignment="1">
      <alignment horizontal="center" vertical="center"/>
    </xf>
    <xf numFmtId="0" fontId="26" fillId="40" borderId="21" xfId="0" applyFont="1" applyFill="1" applyBorder="1" applyAlignment="1">
      <alignment horizontal="center" vertical="center"/>
    </xf>
    <xf numFmtId="0" fontId="26" fillId="40" borderId="25" xfId="0" applyFont="1" applyFill="1" applyBorder="1" applyAlignment="1">
      <alignment horizontal="center" vertical="center"/>
    </xf>
    <xf numFmtId="0" fontId="26" fillId="40" borderId="44" xfId="0" applyFont="1" applyFill="1" applyBorder="1" applyAlignment="1">
      <alignment horizontal="center" vertical="center"/>
    </xf>
    <xf numFmtId="0" fontId="26" fillId="40" borderId="49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/>
    </xf>
    <xf numFmtId="0" fontId="23" fillId="40" borderId="25" xfId="0" applyFont="1" applyFill="1" applyBorder="1" applyAlignment="1">
      <alignment horizontal="center" vertical="center"/>
    </xf>
    <xf numFmtId="0" fontId="23" fillId="40" borderId="4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40" borderId="31" xfId="0" applyFont="1" applyFill="1" applyBorder="1" applyAlignment="1">
      <alignment horizontal="center"/>
    </xf>
    <xf numFmtId="0" fontId="21" fillId="40" borderId="29" xfId="0" applyFont="1" applyFill="1" applyBorder="1" applyAlignment="1">
      <alignment horizontal="center"/>
    </xf>
    <xf numFmtId="0" fontId="21" fillId="40" borderId="32" xfId="0" applyFont="1" applyFill="1" applyBorder="1" applyAlignment="1">
      <alignment horizontal="center"/>
    </xf>
    <xf numFmtId="0" fontId="21" fillId="40" borderId="30" xfId="0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40" borderId="33" xfId="0" applyFont="1" applyFill="1" applyBorder="1" applyAlignment="1">
      <alignment horizontal="center"/>
    </xf>
    <xf numFmtId="0" fontId="21" fillId="40" borderId="34" xfId="0" applyFont="1" applyFill="1" applyBorder="1" applyAlignment="1">
      <alignment horizontal="center"/>
    </xf>
    <xf numFmtId="0" fontId="21" fillId="40" borderId="35" xfId="0" applyFont="1" applyFill="1" applyBorder="1" applyAlignment="1">
      <alignment horizontal="center"/>
    </xf>
    <xf numFmtId="0" fontId="22" fillId="40" borderId="38" xfId="0" applyFont="1" applyFill="1" applyBorder="1" applyAlignment="1">
      <alignment horizontal="center" wrapText="1"/>
    </xf>
    <xf numFmtId="0" fontId="22" fillId="40" borderId="39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2" fontId="26" fillId="40" borderId="45" xfId="0" applyNumberFormat="1" applyFont="1" applyFill="1" applyBorder="1" applyAlignment="1">
      <alignment horizontal="center" vertical="center" wrapText="1"/>
    </xf>
    <xf numFmtId="2" fontId="26" fillId="40" borderId="46" xfId="0" applyNumberFormat="1" applyFont="1" applyFill="1" applyBorder="1" applyAlignment="1">
      <alignment horizontal="center" vertical="center" wrapText="1"/>
    </xf>
    <xf numFmtId="2" fontId="26" fillId="40" borderId="24" xfId="0" applyNumberFormat="1" applyFont="1" applyFill="1" applyBorder="1" applyAlignment="1">
      <alignment horizontal="center" vertical="center" wrapText="1"/>
    </xf>
    <xf numFmtId="2" fontId="26" fillId="40" borderId="50" xfId="0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40" borderId="59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40" borderId="45" xfId="0" applyFont="1" applyFill="1" applyBorder="1" applyAlignment="1">
      <alignment horizontal="center" vertical="center" wrapText="1"/>
    </xf>
    <xf numFmtId="0" fontId="26" fillId="40" borderId="46" xfId="0" applyFont="1" applyFill="1" applyBorder="1" applyAlignment="1">
      <alignment horizontal="center" vertical="center" wrapText="1"/>
    </xf>
    <xf numFmtId="0" fontId="26" fillId="40" borderId="24" xfId="0" applyFont="1" applyFill="1" applyBorder="1" applyAlignment="1">
      <alignment horizontal="center" vertical="center" wrapText="1"/>
    </xf>
    <xf numFmtId="0" fontId="26" fillId="40" borderId="50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6" fillId="0" borderId="7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1" fillId="40" borderId="28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71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7" fillId="0" borderId="16" xfId="43" applyFont="1" applyFill="1" applyBorder="1" applyAlignment="1">
      <alignment horizontal="center" wrapText="1"/>
    </xf>
    <xf numFmtId="0" fontId="30" fillId="45" borderId="16" xfId="43" applyFont="1" applyFill="1" applyBorder="1" applyAlignment="1">
      <alignment horizontal="center" wrapText="1"/>
    </xf>
    <xf numFmtId="0" fontId="0" fillId="0" borderId="59" xfId="0" applyBorder="1" applyAlignment="1">
      <alignment horizontal="center" vertical="center"/>
    </xf>
    <xf numFmtId="0" fontId="30" fillId="45" borderId="0" xfId="43" applyFont="1" applyFill="1" applyBorder="1" applyAlignment="1">
      <alignment horizontal="center" vertical="center" wrapText="1"/>
    </xf>
    <xf numFmtId="0" fontId="30" fillId="45" borderId="57" xfId="43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15" fillId="0" borderId="59" xfId="0" applyFont="1" applyBorder="1" applyAlignment="1">
      <alignment horizontal="center" wrapText="1"/>
    </xf>
    <xf numFmtId="0" fontId="15" fillId="0" borderId="5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left" vertical="center"/>
    </xf>
    <xf numFmtId="0" fontId="15" fillId="0" borderId="67" xfId="0" applyFont="1" applyBorder="1" applyAlignment="1">
      <alignment horizontal="right" vertical="center"/>
    </xf>
    <xf numFmtId="0" fontId="15" fillId="0" borderId="68" xfId="0" applyFont="1" applyBorder="1" applyAlignment="1">
      <alignment horizontal="right" vertical="center"/>
    </xf>
    <xf numFmtId="0" fontId="15" fillId="0" borderId="69" xfId="0" applyFont="1" applyBorder="1" applyAlignment="1">
      <alignment horizontal="right" vertical="center"/>
    </xf>
    <xf numFmtId="0" fontId="25" fillId="0" borderId="5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49" fontId="25" fillId="0" borderId="41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0" fontId="25" fillId="39" borderId="52" xfId="0" applyFont="1" applyFill="1" applyBorder="1" applyAlignment="1">
      <alignment horizontal="center" vertical="center"/>
    </xf>
    <xf numFmtId="0" fontId="25" fillId="39" borderId="40" xfId="0" applyFont="1" applyFill="1" applyBorder="1" applyAlignment="1">
      <alignment horizontal="center" vertical="center"/>
    </xf>
    <xf numFmtId="49" fontId="25" fillId="0" borderId="73" xfId="0" applyNumberFormat="1" applyFont="1" applyBorder="1" applyAlignment="1">
      <alignment horizontal="center" vertical="center"/>
    </xf>
    <xf numFmtId="0" fontId="25" fillId="38" borderId="52" xfId="0" applyFont="1" applyFill="1" applyBorder="1" applyAlignment="1">
      <alignment horizontal="center" vertical="center"/>
    </xf>
    <xf numFmtId="0" fontId="25" fillId="38" borderId="40" xfId="0" applyFont="1" applyFill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39" borderId="72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2 2" xfId="43"/>
    <cellStyle name="Normal_table1_MN" xfId="44"/>
    <cellStyle name="Note" xfId="14" builtinId="10" customBuiltin="1"/>
    <cellStyle name="Output" xfId="9" builtinId="21" customBuiltin="1"/>
    <cellStyle name="Title 2" xfId="42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41"/>
  <sheetViews>
    <sheetView zoomScale="70" zoomScaleNormal="70" workbookViewId="0">
      <selection activeCell="CL3" sqref="A3:XFD30"/>
    </sheetView>
  </sheetViews>
  <sheetFormatPr defaultRowHeight="15" x14ac:dyDescent="0.25"/>
  <cols>
    <col min="1" max="1" width="19.42578125" customWidth="1"/>
    <col min="2" max="175" width="9.140625" customWidth="1"/>
  </cols>
  <sheetData>
    <row r="1" spans="1:197" x14ac:dyDescent="0.2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251" t="s">
        <v>81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51" t="s">
        <v>82</v>
      </c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3"/>
      <c r="AR1" s="251" t="s">
        <v>83</v>
      </c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3"/>
      <c r="BI1" s="251" t="s">
        <v>84</v>
      </c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3"/>
      <c r="BZ1" s="251" t="s">
        <v>85</v>
      </c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3"/>
      <c r="CQ1" s="251" t="s">
        <v>86</v>
      </c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3"/>
      <c r="DH1" s="251" t="s">
        <v>114</v>
      </c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3"/>
      <c r="DX1" s="251" t="s">
        <v>115</v>
      </c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3"/>
      <c r="EN1" s="251" t="s">
        <v>116</v>
      </c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3"/>
      <c r="FD1" s="255" t="s">
        <v>117</v>
      </c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6"/>
      <c r="FP1" s="73"/>
      <c r="FQ1" s="73"/>
      <c r="FR1" s="73"/>
      <c r="FS1" s="73"/>
    </row>
    <row r="2" spans="1:197" ht="51.75" x14ac:dyDescent="0.25">
      <c r="A2" s="6" t="s">
        <v>2</v>
      </c>
      <c r="B2" s="6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248" t="s">
        <v>111</v>
      </c>
      <c r="L2" s="249"/>
      <c r="M2" s="249"/>
      <c r="N2" s="250"/>
      <c r="O2" s="248" t="s">
        <v>112</v>
      </c>
      <c r="P2" s="249"/>
      <c r="Q2" s="249"/>
      <c r="R2" s="250"/>
      <c r="S2" s="248" t="s">
        <v>113</v>
      </c>
      <c r="T2" s="249"/>
      <c r="U2" s="249"/>
      <c r="V2" s="250"/>
      <c r="W2" s="248" t="s">
        <v>147</v>
      </c>
      <c r="X2" s="249"/>
      <c r="Y2" s="249"/>
      <c r="Z2" s="250"/>
      <c r="AA2" s="5" t="s">
        <v>1</v>
      </c>
      <c r="AB2" s="248" t="s">
        <v>111</v>
      </c>
      <c r="AC2" s="249"/>
      <c r="AD2" s="249"/>
      <c r="AE2" s="250"/>
      <c r="AF2" s="248" t="s">
        <v>112</v>
      </c>
      <c r="AG2" s="249"/>
      <c r="AH2" s="249"/>
      <c r="AI2" s="250"/>
      <c r="AJ2" s="248" t="s">
        <v>113</v>
      </c>
      <c r="AK2" s="249"/>
      <c r="AL2" s="249"/>
      <c r="AM2" s="250"/>
      <c r="AN2" s="248" t="s">
        <v>147</v>
      </c>
      <c r="AO2" s="249"/>
      <c r="AP2" s="249"/>
      <c r="AQ2" s="250"/>
      <c r="AR2" s="5" t="s">
        <v>1</v>
      </c>
      <c r="AS2" s="248" t="s">
        <v>111</v>
      </c>
      <c r="AT2" s="249"/>
      <c r="AU2" s="249"/>
      <c r="AV2" s="250"/>
      <c r="AW2" s="248" t="s">
        <v>112</v>
      </c>
      <c r="AX2" s="249"/>
      <c r="AY2" s="249"/>
      <c r="AZ2" s="250"/>
      <c r="BA2" s="248" t="s">
        <v>113</v>
      </c>
      <c r="BB2" s="249"/>
      <c r="BC2" s="249"/>
      <c r="BD2" s="250"/>
      <c r="BE2" s="248" t="s">
        <v>147</v>
      </c>
      <c r="BF2" s="249"/>
      <c r="BG2" s="249"/>
      <c r="BH2" s="250"/>
      <c r="BI2" s="5" t="s">
        <v>1</v>
      </c>
      <c r="BJ2" s="248" t="s">
        <v>111</v>
      </c>
      <c r="BK2" s="249"/>
      <c r="BL2" s="249"/>
      <c r="BM2" s="250"/>
      <c r="BN2" s="248" t="s">
        <v>112</v>
      </c>
      <c r="BO2" s="249"/>
      <c r="BP2" s="249"/>
      <c r="BQ2" s="250"/>
      <c r="BR2" s="248" t="s">
        <v>113</v>
      </c>
      <c r="BS2" s="249"/>
      <c r="BT2" s="249"/>
      <c r="BU2" s="250"/>
      <c r="BV2" s="248" t="s">
        <v>147</v>
      </c>
      <c r="BW2" s="249"/>
      <c r="BX2" s="249"/>
      <c r="BY2" s="250"/>
      <c r="BZ2" s="5" t="s">
        <v>1</v>
      </c>
      <c r="CA2" s="248" t="s">
        <v>111</v>
      </c>
      <c r="CB2" s="249"/>
      <c r="CC2" s="249"/>
      <c r="CD2" s="250"/>
      <c r="CE2" s="248" t="s">
        <v>112</v>
      </c>
      <c r="CF2" s="249"/>
      <c r="CG2" s="249"/>
      <c r="CH2" s="250"/>
      <c r="CI2" s="248" t="s">
        <v>113</v>
      </c>
      <c r="CJ2" s="249"/>
      <c r="CK2" s="249"/>
      <c r="CL2" s="250"/>
      <c r="CM2" s="248" t="s">
        <v>147</v>
      </c>
      <c r="CN2" s="249"/>
      <c r="CO2" s="249"/>
      <c r="CP2" s="250"/>
      <c r="CQ2" s="5" t="s">
        <v>1</v>
      </c>
      <c r="CR2" s="248" t="s">
        <v>111</v>
      </c>
      <c r="CS2" s="249"/>
      <c r="CT2" s="249"/>
      <c r="CU2" s="250"/>
      <c r="CV2" s="248" t="s">
        <v>112</v>
      </c>
      <c r="CW2" s="249"/>
      <c r="CX2" s="249"/>
      <c r="CY2" s="250"/>
      <c r="CZ2" s="248" t="s">
        <v>113</v>
      </c>
      <c r="DA2" s="249"/>
      <c r="DB2" s="249"/>
      <c r="DC2" s="250"/>
      <c r="DD2" s="248" t="s">
        <v>147</v>
      </c>
      <c r="DE2" s="249"/>
      <c r="DF2" s="249"/>
      <c r="DG2" s="250"/>
      <c r="DH2" s="248" t="s">
        <v>111</v>
      </c>
      <c r="DI2" s="249"/>
      <c r="DJ2" s="101"/>
      <c r="DK2" s="101"/>
      <c r="DL2" s="248" t="s">
        <v>112</v>
      </c>
      <c r="DM2" s="249"/>
      <c r="DN2" s="249"/>
      <c r="DO2" s="250"/>
      <c r="DP2" s="248" t="s">
        <v>113</v>
      </c>
      <c r="DQ2" s="249"/>
      <c r="DR2" s="249"/>
      <c r="DS2" s="250"/>
      <c r="DT2" s="248" t="s">
        <v>147</v>
      </c>
      <c r="DU2" s="249"/>
      <c r="DV2" s="249"/>
      <c r="DW2" s="250"/>
      <c r="DX2" s="248" t="s">
        <v>111</v>
      </c>
      <c r="DY2" s="249"/>
      <c r="DZ2" s="101"/>
      <c r="EA2" s="101"/>
      <c r="EB2" s="248" t="s">
        <v>112</v>
      </c>
      <c r="EC2" s="249"/>
      <c r="ED2" s="249"/>
      <c r="EE2" s="250"/>
      <c r="EF2" s="248" t="s">
        <v>113</v>
      </c>
      <c r="EG2" s="249"/>
      <c r="EH2" s="249"/>
      <c r="EI2" s="250"/>
      <c r="EJ2" s="248" t="s">
        <v>147</v>
      </c>
      <c r="EK2" s="249"/>
      <c r="EL2" s="249"/>
      <c r="EM2" s="250"/>
      <c r="EN2" s="248" t="s">
        <v>111</v>
      </c>
      <c r="EO2" s="249"/>
      <c r="EP2" s="101"/>
      <c r="EQ2" s="101"/>
      <c r="ER2" s="248" t="s">
        <v>112</v>
      </c>
      <c r="ES2" s="249"/>
      <c r="ET2" s="249"/>
      <c r="EU2" s="250"/>
      <c r="EV2" s="248" t="s">
        <v>113</v>
      </c>
      <c r="EW2" s="249"/>
      <c r="EX2" s="249"/>
      <c r="EY2" s="250"/>
      <c r="EZ2" s="248" t="s">
        <v>147</v>
      </c>
      <c r="FA2" s="249"/>
      <c r="FB2" s="249"/>
      <c r="FC2" s="250"/>
      <c r="FD2" s="248" t="s">
        <v>111</v>
      </c>
      <c r="FE2" s="249"/>
      <c r="FF2" s="101"/>
      <c r="FG2" s="101"/>
      <c r="FH2" s="248" t="s">
        <v>112</v>
      </c>
      <c r="FI2" s="249"/>
      <c r="FJ2" s="249"/>
      <c r="FK2" s="250"/>
      <c r="FL2" s="248" t="s">
        <v>113</v>
      </c>
      <c r="FM2" s="249"/>
      <c r="FN2" s="249"/>
      <c r="FO2" s="250"/>
      <c r="FP2" s="248" t="s">
        <v>147</v>
      </c>
      <c r="FQ2" s="249"/>
      <c r="FR2" s="249"/>
      <c r="FS2" s="250"/>
      <c r="FX2" s="254" t="s">
        <v>123</v>
      </c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82"/>
      <c r="GM2" s="82"/>
    </row>
    <row r="3" spans="1:197" ht="92.25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4" t="s">
        <v>103</v>
      </c>
      <c r="M3" s="4" t="s">
        <v>104</v>
      </c>
      <c r="N3" s="4" t="s">
        <v>105</v>
      </c>
      <c r="O3" s="7" t="s">
        <v>15</v>
      </c>
      <c r="P3" s="4" t="s">
        <v>102</v>
      </c>
      <c r="Q3" s="4" t="s">
        <v>106</v>
      </c>
      <c r="R3" s="4" t="s">
        <v>107</v>
      </c>
      <c r="S3" s="7" t="s">
        <v>16</v>
      </c>
      <c r="T3" s="4" t="s">
        <v>108</v>
      </c>
      <c r="U3" s="4" t="s">
        <v>109</v>
      </c>
      <c r="V3" s="4" t="s">
        <v>110</v>
      </c>
      <c r="W3" s="11" t="s">
        <v>143</v>
      </c>
      <c r="X3" s="4" t="s">
        <v>144</v>
      </c>
      <c r="Y3" s="4" t="s">
        <v>145</v>
      </c>
      <c r="Z3" s="4" t="s">
        <v>146</v>
      </c>
      <c r="AA3" s="7" t="s">
        <v>17</v>
      </c>
      <c r="AB3" s="7" t="s">
        <v>18</v>
      </c>
      <c r="AC3" s="4" t="s">
        <v>103</v>
      </c>
      <c r="AD3" s="4" t="s">
        <v>104</v>
      </c>
      <c r="AE3" s="4" t="s">
        <v>105</v>
      </c>
      <c r="AF3" s="7" t="s">
        <v>19</v>
      </c>
      <c r="AG3" s="4" t="s">
        <v>102</v>
      </c>
      <c r="AH3" s="4" t="s">
        <v>106</v>
      </c>
      <c r="AI3" s="4" t="s">
        <v>107</v>
      </c>
      <c r="AJ3" s="7" t="s">
        <v>20</v>
      </c>
      <c r="AK3" s="4" t="s">
        <v>108</v>
      </c>
      <c r="AL3" s="4" t="s">
        <v>109</v>
      </c>
      <c r="AM3" s="4" t="s">
        <v>110</v>
      </c>
      <c r="AN3" s="11" t="s">
        <v>148</v>
      </c>
      <c r="AO3" s="4" t="s">
        <v>144</v>
      </c>
      <c r="AP3" s="4" t="s">
        <v>145</v>
      </c>
      <c r="AQ3" s="4" t="s">
        <v>146</v>
      </c>
      <c r="AR3" s="7" t="s">
        <v>21</v>
      </c>
      <c r="AS3" s="7" t="s">
        <v>22</v>
      </c>
      <c r="AT3" s="4" t="s">
        <v>103</v>
      </c>
      <c r="AU3" s="4" t="s">
        <v>104</v>
      </c>
      <c r="AV3" s="4" t="s">
        <v>105</v>
      </c>
      <c r="AW3" s="7" t="s">
        <v>23</v>
      </c>
      <c r="AX3" s="4" t="s">
        <v>102</v>
      </c>
      <c r="AY3" s="4" t="s">
        <v>106</v>
      </c>
      <c r="AZ3" s="4" t="s">
        <v>107</v>
      </c>
      <c r="BA3" s="7" t="s">
        <v>24</v>
      </c>
      <c r="BB3" s="4" t="s">
        <v>108</v>
      </c>
      <c r="BC3" s="4" t="s">
        <v>109</v>
      </c>
      <c r="BD3" s="4" t="s">
        <v>110</v>
      </c>
      <c r="BE3" s="11" t="s">
        <v>149</v>
      </c>
      <c r="BF3" s="4" t="s">
        <v>144</v>
      </c>
      <c r="BG3" s="4" t="s">
        <v>145</v>
      </c>
      <c r="BH3" s="4" t="s">
        <v>146</v>
      </c>
      <c r="BI3" s="7" t="s">
        <v>25</v>
      </c>
      <c r="BJ3" s="7" t="s">
        <v>26</v>
      </c>
      <c r="BK3" s="4" t="s">
        <v>103</v>
      </c>
      <c r="BL3" s="4" t="s">
        <v>104</v>
      </c>
      <c r="BM3" s="4" t="s">
        <v>105</v>
      </c>
      <c r="BN3" s="7" t="s">
        <v>27</v>
      </c>
      <c r="BO3" s="4" t="s">
        <v>102</v>
      </c>
      <c r="BP3" s="4" t="s">
        <v>106</v>
      </c>
      <c r="BQ3" s="4" t="s">
        <v>107</v>
      </c>
      <c r="BR3" s="7" t="s">
        <v>28</v>
      </c>
      <c r="BS3" s="4" t="s">
        <v>108</v>
      </c>
      <c r="BT3" s="4" t="s">
        <v>109</v>
      </c>
      <c r="BU3" s="4" t="s">
        <v>110</v>
      </c>
      <c r="BV3" s="11" t="s">
        <v>150</v>
      </c>
      <c r="BW3" s="4" t="s">
        <v>144</v>
      </c>
      <c r="BX3" s="4" t="s">
        <v>145</v>
      </c>
      <c r="BY3" s="4" t="s">
        <v>146</v>
      </c>
      <c r="BZ3" s="7" t="s">
        <v>29</v>
      </c>
      <c r="CA3" s="7" t="s">
        <v>30</v>
      </c>
      <c r="CB3" s="4" t="s">
        <v>103</v>
      </c>
      <c r="CC3" s="4" t="s">
        <v>104</v>
      </c>
      <c r="CD3" s="4" t="s">
        <v>105</v>
      </c>
      <c r="CE3" s="7" t="s">
        <v>31</v>
      </c>
      <c r="CF3" s="4" t="s">
        <v>102</v>
      </c>
      <c r="CG3" s="4" t="s">
        <v>106</v>
      </c>
      <c r="CH3" s="4" t="s">
        <v>107</v>
      </c>
      <c r="CI3" s="7" t="s">
        <v>32</v>
      </c>
      <c r="CJ3" s="4" t="s">
        <v>108</v>
      </c>
      <c r="CK3" s="4" t="s">
        <v>109</v>
      </c>
      <c r="CL3" s="4" t="s">
        <v>110</v>
      </c>
      <c r="CM3" s="11" t="s">
        <v>151</v>
      </c>
      <c r="CN3" s="4" t="s">
        <v>144</v>
      </c>
      <c r="CO3" s="4" t="s">
        <v>145</v>
      </c>
      <c r="CP3" s="4" t="s">
        <v>146</v>
      </c>
      <c r="CQ3" s="7" t="s">
        <v>33</v>
      </c>
      <c r="CR3" s="7" t="s">
        <v>34</v>
      </c>
      <c r="CS3" s="4" t="s">
        <v>103</v>
      </c>
      <c r="CT3" s="4" t="s">
        <v>104</v>
      </c>
      <c r="CU3" s="4" t="s">
        <v>105</v>
      </c>
      <c r="CV3" s="7" t="s">
        <v>35</v>
      </c>
      <c r="CW3" s="4" t="s">
        <v>102</v>
      </c>
      <c r="CX3" s="4" t="s">
        <v>106</v>
      </c>
      <c r="CY3" s="4" t="s">
        <v>107</v>
      </c>
      <c r="CZ3" s="7" t="s">
        <v>36</v>
      </c>
      <c r="DA3" s="4" t="s">
        <v>108</v>
      </c>
      <c r="DB3" s="4" t="s">
        <v>109</v>
      </c>
      <c r="DC3" s="4" t="s">
        <v>110</v>
      </c>
      <c r="DD3" s="11" t="s">
        <v>152</v>
      </c>
      <c r="DE3" s="4" t="s">
        <v>144</v>
      </c>
      <c r="DF3" s="4" t="s">
        <v>145</v>
      </c>
      <c r="DG3" s="4" t="s">
        <v>146</v>
      </c>
      <c r="DH3" s="11" t="s">
        <v>88</v>
      </c>
      <c r="DI3" s="4" t="s">
        <v>103</v>
      </c>
      <c r="DJ3" s="78"/>
      <c r="DK3" s="78"/>
      <c r="DL3" s="11" t="s">
        <v>89</v>
      </c>
      <c r="DM3" s="4" t="s">
        <v>102</v>
      </c>
      <c r="DN3" s="4" t="s">
        <v>106</v>
      </c>
      <c r="DO3" s="4" t="s">
        <v>107</v>
      </c>
      <c r="DP3" s="11" t="s">
        <v>90</v>
      </c>
      <c r="DQ3" s="4" t="s">
        <v>108</v>
      </c>
      <c r="DR3" s="4" t="s">
        <v>109</v>
      </c>
      <c r="DS3" s="4" t="s">
        <v>110</v>
      </c>
      <c r="DT3" s="11" t="s">
        <v>153</v>
      </c>
      <c r="DU3" s="4" t="s">
        <v>144</v>
      </c>
      <c r="DV3" s="4" t="s">
        <v>145</v>
      </c>
      <c r="DW3" s="4" t="s">
        <v>146</v>
      </c>
      <c r="DX3" s="11" t="s">
        <v>91</v>
      </c>
      <c r="DY3" s="4" t="s">
        <v>103</v>
      </c>
      <c r="DZ3" s="78"/>
      <c r="EA3" s="78"/>
      <c r="EB3" s="11" t="s">
        <v>92</v>
      </c>
      <c r="EC3" s="4" t="s">
        <v>102</v>
      </c>
      <c r="ED3" s="4" t="s">
        <v>106</v>
      </c>
      <c r="EE3" s="4" t="s">
        <v>107</v>
      </c>
      <c r="EF3" s="11" t="s">
        <v>93</v>
      </c>
      <c r="EG3" s="4" t="s">
        <v>108</v>
      </c>
      <c r="EH3" s="4" t="s">
        <v>109</v>
      </c>
      <c r="EI3" s="4" t="s">
        <v>110</v>
      </c>
      <c r="EJ3" s="11" t="s">
        <v>154</v>
      </c>
      <c r="EK3" s="4" t="s">
        <v>144</v>
      </c>
      <c r="EL3" s="4" t="s">
        <v>145</v>
      </c>
      <c r="EM3" s="4" t="s">
        <v>146</v>
      </c>
      <c r="EN3" s="11" t="s">
        <v>94</v>
      </c>
      <c r="EO3" s="4" t="s">
        <v>103</v>
      </c>
      <c r="EP3" s="78"/>
      <c r="EQ3" s="78"/>
      <c r="ER3" s="11" t="s">
        <v>95</v>
      </c>
      <c r="ES3" s="4" t="s">
        <v>102</v>
      </c>
      <c r="ET3" s="4" t="s">
        <v>106</v>
      </c>
      <c r="EU3" s="4" t="s">
        <v>107</v>
      </c>
      <c r="EV3" s="11" t="s">
        <v>96</v>
      </c>
      <c r="EW3" s="4" t="s">
        <v>108</v>
      </c>
      <c r="EX3" s="4" t="s">
        <v>109</v>
      </c>
      <c r="EY3" s="4" t="s">
        <v>110</v>
      </c>
      <c r="EZ3" s="11" t="s">
        <v>155</v>
      </c>
      <c r="FA3" s="4" t="s">
        <v>144</v>
      </c>
      <c r="FB3" s="4" t="s">
        <v>145</v>
      </c>
      <c r="FC3" s="4" t="s">
        <v>146</v>
      </c>
      <c r="FD3" s="11" t="s">
        <v>97</v>
      </c>
      <c r="FE3" s="4" t="s">
        <v>103</v>
      </c>
      <c r="FF3" s="78"/>
      <c r="FG3" s="78"/>
      <c r="FH3" s="11" t="s">
        <v>98</v>
      </c>
      <c r="FI3" s="4" t="s">
        <v>102</v>
      </c>
      <c r="FJ3" s="4" t="s">
        <v>106</v>
      </c>
      <c r="FK3" s="4" t="s">
        <v>107</v>
      </c>
      <c r="FL3" s="15" t="s">
        <v>99</v>
      </c>
      <c r="FM3" s="4" t="s">
        <v>108</v>
      </c>
      <c r="FN3" s="4" t="s">
        <v>109</v>
      </c>
      <c r="FO3" s="4" t="s">
        <v>110</v>
      </c>
      <c r="FP3" s="15" t="s">
        <v>156</v>
      </c>
      <c r="FQ3" s="4" t="s">
        <v>144</v>
      </c>
      <c r="FR3" s="4" t="s">
        <v>145</v>
      </c>
      <c r="FS3" s="4" t="s">
        <v>146</v>
      </c>
      <c r="FX3" s="100" t="s">
        <v>159</v>
      </c>
      <c r="FY3" s="100" t="s">
        <v>168</v>
      </c>
      <c r="FZ3" s="100"/>
      <c r="GA3" s="100"/>
      <c r="GB3" s="100" t="s">
        <v>160</v>
      </c>
      <c r="GC3" s="100" t="s">
        <v>168</v>
      </c>
      <c r="GD3" s="100"/>
      <c r="GE3" s="100"/>
      <c r="GF3" s="100" t="s">
        <v>161</v>
      </c>
      <c r="GG3" s="100" t="s">
        <v>168</v>
      </c>
      <c r="GH3" s="100"/>
      <c r="GI3" s="100"/>
      <c r="GJ3" s="100" t="s">
        <v>165</v>
      </c>
      <c r="GK3" s="100" t="s">
        <v>168</v>
      </c>
      <c r="GL3" s="100"/>
      <c r="GM3" s="100"/>
      <c r="GN3" s="100" t="s">
        <v>169</v>
      </c>
      <c r="GO3" s="100" t="s">
        <v>168</v>
      </c>
    </row>
    <row r="4" spans="1:197" ht="15.75" x14ac:dyDescent="0.25">
      <c r="A4" s="8" t="s">
        <v>37</v>
      </c>
      <c r="B4" s="8" t="s">
        <v>38</v>
      </c>
      <c r="C4" s="8" t="s">
        <v>39</v>
      </c>
      <c r="D4" s="8" t="s">
        <v>40</v>
      </c>
      <c r="E4" s="8" t="s">
        <v>41</v>
      </c>
      <c r="F4" s="8" t="s">
        <v>1</v>
      </c>
      <c r="G4" s="8" t="s">
        <v>40</v>
      </c>
      <c r="H4" s="8" t="s">
        <v>1</v>
      </c>
      <c r="I4" s="70">
        <v>57.3</v>
      </c>
      <c r="J4" s="2">
        <v>3.5</v>
      </c>
      <c r="K4" s="2">
        <v>3.5</v>
      </c>
      <c r="L4" s="9">
        <f t="shared" ref="L4:L30" si="0">IF(ISNUMBER(K4), K4-2.3, "")</f>
        <v>1.2000000000000002</v>
      </c>
      <c r="M4" s="2">
        <f t="shared" ref="M4:M30" si="1">IF(ISNUMBER(K4), K4-J4, "")</f>
        <v>0</v>
      </c>
      <c r="N4" s="10">
        <f t="shared" ref="N4:N30" si="2">IF(ISNUMBER(M4), M4-0, "")</f>
        <v>0</v>
      </c>
      <c r="O4" s="2">
        <v>3.5</v>
      </c>
      <c r="P4" s="9">
        <f t="shared" ref="P4:P30" si="3">IF(ISNUMBER(O4), O4-2.5, "")</f>
        <v>1</v>
      </c>
      <c r="Q4" s="2">
        <f t="shared" ref="Q4:Q30" si="4">IF(ISNUMBER(O4), O4-K4, "")</f>
        <v>0</v>
      </c>
      <c r="R4" s="10">
        <f t="shared" ref="R4:R30" si="5">IF(ISNUMBER(Q4), Q4-0.2, "")</f>
        <v>-0.2</v>
      </c>
      <c r="S4" s="2">
        <v>3.75</v>
      </c>
      <c r="T4" s="9">
        <f t="shared" ref="T4:T30" si="6">IF(ISNUMBER(S4), S4-2.59, "")</f>
        <v>1.1600000000000001</v>
      </c>
      <c r="U4" s="2">
        <f t="shared" ref="U4:U9" si="7">IF(ISNUMBER(S4), S4-O4, "")</f>
        <v>0.25</v>
      </c>
      <c r="V4" s="10">
        <f t="shared" ref="V4:V30" si="8">IF(ISNUMBER(U4), U4-0.21, "")</f>
        <v>4.0000000000000008E-2</v>
      </c>
      <c r="W4" s="75">
        <v>3.75</v>
      </c>
      <c r="X4" s="9">
        <f t="shared" ref="X4:X30" si="9">IF(ISNUMBER(W4), W4-2.59, "")</f>
        <v>1.1600000000000001</v>
      </c>
      <c r="Y4" s="2">
        <f t="shared" ref="Y4:Y30" si="10">IF(ISNUMBER(W4), W4-S4, "")</f>
        <v>0</v>
      </c>
      <c r="Z4" s="10">
        <f t="shared" ref="Z4:Z30" si="11">IF(ISNUMBER(Y4), Y4-0.06, "")</f>
        <v>-0.06</v>
      </c>
      <c r="AA4" s="2">
        <v>3.75</v>
      </c>
      <c r="AB4" s="2">
        <v>3.75</v>
      </c>
      <c r="AC4" s="9">
        <f t="shared" ref="AC4:AC30" si="12">IF(ISNUMBER(AB4), AB4-2.23, "")</f>
        <v>1.52</v>
      </c>
      <c r="AD4" s="2">
        <f t="shared" ref="AD4:AD30" si="13">IF(ISNUMBER(AB4), AB4-AA4, "")</f>
        <v>0</v>
      </c>
      <c r="AE4" s="10">
        <f t="shared" ref="AE4:AE30" si="14">IF(ISNUMBER(AD4), AD4-0, "")</f>
        <v>0</v>
      </c>
      <c r="AF4" s="2">
        <v>3.75</v>
      </c>
      <c r="AG4" s="9">
        <f t="shared" ref="AG4:AG30" si="15">IF(ISNUMBER(AF4), AF4-2.44, "")</f>
        <v>1.31</v>
      </c>
      <c r="AH4" s="2">
        <f t="shared" ref="AH4:AH30" si="16">IF(ISNUMBER(AF4), AF4-AB4, "")</f>
        <v>0</v>
      </c>
      <c r="AI4" s="10">
        <f t="shared" ref="AI4:AI30" si="17">IF(ISNUMBER(AH4), AH4-0.21, "")</f>
        <v>-0.21</v>
      </c>
      <c r="AJ4" s="2">
        <v>3.75</v>
      </c>
      <c r="AK4" s="9">
        <f t="shared" ref="AK4:AK30" si="18">IF(ISNUMBER(AJ4), AJ4-2.43, "")</f>
        <v>1.3199999999999998</v>
      </c>
      <c r="AL4" s="2">
        <f t="shared" ref="AL4:AL9" si="19">IF(ISNUMBER(AJ4), AJ4-AF4, "")</f>
        <v>0</v>
      </c>
      <c r="AM4" s="10">
        <f t="shared" ref="AM4:AM30" si="20">IF(ISNUMBER(AL4), AL4-0.08, "")</f>
        <v>-0.08</v>
      </c>
      <c r="AN4" s="75">
        <v>4.25</v>
      </c>
      <c r="AO4" s="9">
        <f t="shared" ref="AO4:AO30" si="21">IF(ISNUMBER(AN4), AN4-2.62, "")</f>
        <v>1.63</v>
      </c>
      <c r="AP4" s="2">
        <f t="shared" ref="AP4:AP30" si="22">IF(ISNUMBER(AN4), AN4-AJ4, "")</f>
        <v>0.5</v>
      </c>
      <c r="AQ4" s="10">
        <f t="shared" ref="AQ4:AQ30" si="23">IF(ISNUMBER(AP4), AP4-0.19, "")</f>
        <v>0.31</v>
      </c>
      <c r="AR4" s="2">
        <v>3.25</v>
      </c>
      <c r="AS4" s="2">
        <v>3.25</v>
      </c>
      <c r="AT4" s="9">
        <f t="shared" ref="AT4:AT30" si="24">IF(ISNUMBER(AS4), AS4-2.59, "")</f>
        <v>0.66000000000000014</v>
      </c>
      <c r="AU4" s="2">
        <f t="shared" ref="AU4:AU30" si="25">IF(ISNUMBER(AS4), AS4-AR4, "")</f>
        <v>0</v>
      </c>
      <c r="AV4" s="10">
        <f t="shared" ref="AV4:AV30" si="26">IF(ISNUMBER(AU4), AU4-0, "")</f>
        <v>0</v>
      </c>
      <c r="AW4" s="2">
        <v>3.75</v>
      </c>
      <c r="AX4" s="9">
        <f t="shared" ref="AX4:AX30" si="27">IF(ISNUMBER(AW4), AW4-2.88, "")</f>
        <v>0.87000000000000011</v>
      </c>
      <c r="AY4" s="2">
        <f t="shared" ref="AY4:AY22" si="28">IF(ISNUMBER(AW4), AW4-AS4, "")</f>
        <v>0.5</v>
      </c>
      <c r="AZ4" s="10">
        <f t="shared" ref="AZ4:AZ30" si="29">IF(ISNUMBER(AY4), AY4-0.35, "")</f>
        <v>0.15000000000000002</v>
      </c>
      <c r="BA4" s="2">
        <v>3.75</v>
      </c>
      <c r="BB4" s="9">
        <f t="shared" ref="BB4:BB30" si="30">IF(ISNUMBER(BA4), BA4-3.1, "")</f>
        <v>0.64999999999999991</v>
      </c>
      <c r="BC4" s="2">
        <f t="shared" ref="BC4:BC9" si="31">IF(ISNUMBER(BA4), BA4-AW4, "")</f>
        <v>0</v>
      </c>
      <c r="BD4" s="10">
        <f t="shared" ref="BD4:BD30" si="32">IF(ISNUMBER(BC4), BC4-0.16, "")</f>
        <v>-0.16</v>
      </c>
      <c r="BE4" s="75">
        <v>3.75</v>
      </c>
      <c r="BF4" s="9">
        <f t="shared" ref="BF4:BF30" si="33">IF(ISNUMBER(BE4), BE4-3.1, "")</f>
        <v>0.64999999999999991</v>
      </c>
      <c r="BG4" s="2">
        <f t="shared" ref="BG4:BG20" si="34">IF(ISNUMBER(BE4), BE4-BA4, "")</f>
        <v>0</v>
      </c>
      <c r="BH4" s="10">
        <f t="shared" ref="BH4:BH30" si="35">IF(ISNUMBER(BG4), BG4-0.13, "")</f>
        <v>-0.13</v>
      </c>
      <c r="BI4" s="2">
        <v>2.75</v>
      </c>
      <c r="BJ4" s="2">
        <v>3.25</v>
      </c>
      <c r="BK4" s="9">
        <f t="shared" ref="BK4:BK30" si="36">IF(ISNUMBER(BJ4), BJ4-2.04, "")</f>
        <v>1.21</v>
      </c>
      <c r="BL4" s="2">
        <f t="shared" ref="BL4:BL30" si="37">IF(ISNUMBER(BJ4), BJ4-BI4, "")</f>
        <v>0.5</v>
      </c>
      <c r="BM4" s="10">
        <f t="shared" ref="BM4:BM30" si="38">IF(ISNUMBER(BL4), BL4-0.29, "")</f>
        <v>0.21000000000000002</v>
      </c>
      <c r="BN4" s="2">
        <v>3.25</v>
      </c>
      <c r="BO4" s="9">
        <f t="shared" ref="BO4:BO30" si="39">IF(ISNUMBER(BN4), BN4-2.48, "")</f>
        <v>0.77</v>
      </c>
      <c r="BP4" s="2">
        <f t="shared" ref="BP4:BP30" si="40">IF(ISNUMBER(BN4), BN4-BJ4, "")</f>
        <v>0</v>
      </c>
      <c r="BQ4" s="10">
        <f t="shared" ref="BQ4:BQ30" si="41">IF(ISNUMBER(BP4), BP4-0.45, "")</f>
        <v>-0.45</v>
      </c>
      <c r="BR4" s="2">
        <v>3.5</v>
      </c>
      <c r="BS4" s="9">
        <f t="shared" ref="BS4:BS30" si="42">IF(ISNUMBER(BR4), BR4-2.83, "")</f>
        <v>0.66999999999999993</v>
      </c>
      <c r="BT4" s="2">
        <f t="shared" ref="BT4:BT12" si="43">IF(ISNUMBER(BR4), BR4-BN4, "")</f>
        <v>0.25</v>
      </c>
      <c r="BU4" s="10">
        <f t="shared" ref="BU4:BU30" si="44">IF(ISNUMBER(BT4), BT4-0.25, "")</f>
        <v>0</v>
      </c>
      <c r="BV4" s="76">
        <v>3.5</v>
      </c>
      <c r="BW4" s="9">
        <f t="shared" ref="BW4:BW30" si="45">IF(ISNUMBER(BV4), BV4-2.92, "")</f>
        <v>0.58000000000000007</v>
      </c>
      <c r="BX4" s="2">
        <f t="shared" ref="BX4:BX30" si="46">IF(ISNUMBER(BV4), BV4-BR4, "")</f>
        <v>0</v>
      </c>
      <c r="BY4" s="10">
        <f t="shared" ref="BY4:BY30" si="47">IF(ISNUMBER(BX4), BX4-0.09, "")</f>
        <v>-0.09</v>
      </c>
      <c r="BZ4" s="2" t="s">
        <v>1</v>
      </c>
      <c r="CA4" s="2" t="s">
        <v>1</v>
      </c>
      <c r="CB4" s="9" t="str">
        <f t="shared" ref="CB4:CB30" si="48">IF(ISNUMBER(CA4), CA4-2.22, "")</f>
        <v/>
      </c>
      <c r="CC4" s="2" t="str">
        <f t="shared" ref="CC4:CC30" si="49">IF(ISNUMBER(CA4), CA4-BZ4, "")</f>
        <v/>
      </c>
      <c r="CD4" s="10" t="str">
        <f t="shared" ref="CD4:CD30" si="50">IF(ISNUMBER(CC4), CC4-0.72, "")</f>
        <v/>
      </c>
      <c r="CE4" s="2" t="s">
        <v>1</v>
      </c>
      <c r="CF4" s="9" t="str">
        <f t="shared" ref="CF4:CF30" si="51">IF(ISNUMBER(CE4), CE4-2.75, "")</f>
        <v/>
      </c>
      <c r="CG4" s="2" t="str">
        <f t="shared" ref="CG4:CG15" si="52">IF(ISNUMBER(CE4), CE4-CA4, "")</f>
        <v/>
      </c>
      <c r="CH4" s="10" t="str">
        <f t="shared" ref="CH4:CH30" si="53">IF(ISNUMBER(CG4), CG4-0.53, "")</f>
        <v/>
      </c>
      <c r="CI4" s="2" t="s">
        <v>1</v>
      </c>
      <c r="CJ4" s="9" t="str">
        <f t="shared" ref="CJ4:CJ30" si="54">IF(ISNUMBER(CI4), CI4-2.97, "")</f>
        <v/>
      </c>
      <c r="CK4" s="2" t="str">
        <f t="shared" ref="CK4:CK30" si="55">IF(ISNUMBER(CI4), CI4-CE4, "")</f>
        <v/>
      </c>
      <c r="CL4" s="10" t="str">
        <f t="shared" ref="CL4:CL30" si="56">IF(ISNUMBER(CK4), CK4-0.22, "")</f>
        <v/>
      </c>
      <c r="CM4" s="75" t="s">
        <v>1</v>
      </c>
      <c r="CN4" s="9" t="str">
        <f t="shared" ref="CN4:CN30" si="57">IF(ISNUMBER(CM4), CM4-2.61, "")</f>
        <v/>
      </c>
      <c r="CO4" s="2" t="str">
        <f t="shared" ref="CO4:CO30" si="58">IF(ISNUMBER(CM4), CM4-CI4, "")</f>
        <v/>
      </c>
      <c r="CP4" s="10" t="str">
        <f t="shared" ref="CP4:CP30" si="59">IF(ISNUMBER(CO4), CO4-0.36, "")</f>
        <v/>
      </c>
      <c r="CQ4" s="2" t="s">
        <v>1</v>
      </c>
      <c r="CR4" s="2" t="s">
        <v>1</v>
      </c>
      <c r="CS4" s="9" t="str">
        <f t="shared" ref="CS4:CS30" si="60">IF(ISNUMBER(CR4), CR4-3.83, "")</f>
        <v/>
      </c>
      <c r="CT4" s="2" t="str">
        <f t="shared" ref="CT4:CT30" si="61">IF(ISNUMBER(CR4), CR4-CQ4, "")</f>
        <v/>
      </c>
      <c r="CU4" s="10" t="str">
        <f t="shared" ref="CU4:CU30" si="62">IF(ISNUMBER(CT4), CT4-0.25, "")</f>
        <v/>
      </c>
      <c r="CV4" s="2" t="s">
        <v>1</v>
      </c>
      <c r="CW4" s="9" t="str">
        <f t="shared" ref="CW4:CW30" si="63">IF(ISNUMBER(CV4), CV4-4.17, "")</f>
        <v/>
      </c>
      <c r="CX4" s="2" t="str">
        <f t="shared" ref="CX4:CX30" si="64">IF(ISNUMBER(CV4), CV4-CR4, "")</f>
        <v/>
      </c>
      <c r="CY4" s="10" t="str">
        <f t="shared" ref="CY4:CY30" si="65">IF(ISNUMBER(CX4), CX4-0.33, "")</f>
        <v/>
      </c>
      <c r="CZ4" s="2" t="s">
        <v>1</v>
      </c>
      <c r="DA4" s="9" t="str">
        <f t="shared" ref="DA4:DA30" si="66">IF(ISNUMBER(CZ4), CZ4-3.28, "")</f>
        <v/>
      </c>
      <c r="DB4" s="2" t="str">
        <f>IF(ISNUMBER(CZ4), CZ4-CV4, "")</f>
        <v/>
      </c>
      <c r="DC4" s="10" t="str">
        <f t="shared" ref="DC4:DC30" si="67">IF(ISNUMBER(DB4), DB4+0.83, "")</f>
        <v/>
      </c>
      <c r="DD4" s="75" t="s">
        <v>1</v>
      </c>
      <c r="DE4" s="9" t="str">
        <f t="shared" ref="DE4:DE30" si="68">IF(ISNUMBER(DD4), DD4-2.75, "")</f>
        <v/>
      </c>
      <c r="DF4" s="2" t="str">
        <f t="shared" ref="DF4:DF9" si="69">IF(ISNUMBER(DD4), DD4-CZ4, "")</f>
        <v/>
      </c>
      <c r="DG4" s="10" t="str">
        <f t="shared" ref="DG4:DG30" si="70">IF(ISNUMBER(DF4), DF4+0.39, "")</f>
        <v/>
      </c>
      <c r="DH4" s="2" t="s">
        <v>1</v>
      </c>
      <c r="DI4" s="9" t="str">
        <f t="shared" ref="DI4:DI30" si="71">IF(ISNUMBER(DH4), DH4-2.03, "")</f>
        <v/>
      </c>
      <c r="DJ4" s="102"/>
      <c r="DK4" s="102"/>
      <c r="DL4" s="2" t="s">
        <v>1</v>
      </c>
      <c r="DM4" s="9" t="str">
        <f t="shared" ref="DM4:DM30" si="72">IF(ISNUMBER(DL4), DL4-2.17, "")</f>
        <v/>
      </c>
      <c r="DN4" s="2" t="str">
        <f t="shared" ref="DN4:DN30" si="73">IF(ISNUMBER(DL4), DL4-DH4, "")</f>
        <v/>
      </c>
      <c r="DO4" s="10" t="str">
        <f t="shared" ref="DO4:DO30" si="74">IF(ISNUMBER(DN4), DN4+0.33, "")</f>
        <v/>
      </c>
      <c r="DP4" s="2" t="s">
        <v>1</v>
      </c>
      <c r="DQ4" s="9" t="str">
        <f t="shared" ref="DQ4:DQ30" si="75">IF(ISNUMBER(DP4), DP4-2.17, "")</f>
        <v/>
      </c>
      <c r="DR4" s="2" t="str">
        <f t="shared" ref="DR4:DR9" si="76">IF(ISNUMBER(DP4), DP4-DL4, "")</f>
        <v/>
      </c>
      <c r="DS4" s="10" t="str">
        <f t="shared" ref="DS4:DS30" si="77">IF(ISNUMBER(DR4), DR4+0, "")</f>
        <v/>
      </c>
      <c r="DT4" s="75" t="s">
        <v>1</v>
      </c>
      <c r="DU4" s="9" t="str">
        <f t="shared" ref="DU4:DU30" si="78">IF(ISNUMBER(DT4), DT4-2.5, "")</f>
        <v/>
      </c>
      <c r="DV4" s="2" t="str">
        <f t="shared" ref="DV4:DV30" si="79">IF(ISNUMBER(DT4), DT4-DP4, "")</f>
        <v/>
      </c>
      <c r="DW4" s="10" t="str">
        <f t="shared" ref="DW4:DW30" si="80">IF(ISNUMBER(DV4), DV4+0.05, "")</f>
        <v/>
      </c>
      <c r="DX4" s="2">
        <v>6.25</v>
      </c>
      <c r="DY4" s="9">
        <f t="shared" ref="DY4:DY30" si="81">IF(ISNUMBER(DX4), DX4-3.35, "")</f>
        <v>2.9</v>
      </c>
      <c r="DZ4" s="102"/>
      <c r="EA4" s="102"/>
      <c r="EB4" s="2">
        <v>6.25</v>
      </c>
      <c r="EC4" s="9">
        <f t="shared" ref="EC4:EC30" si="82">IF(ISNUMBER(EB4), EB4-3.69, "")</f>
        <v>2.56</v>
      </c>
      <c r="ED4" s="2">
        <f t="shared" ref="ED4:ED30" si="83">IF(ISNUMBER(EB4), EB4-DX4, "")</f>
        <v>0</v>
      </c>
      <c r="EE4" s="10">
        <f t="shared" ref="EE4:EE30" si="84">IF(ISNUMBER(ED4), ED4+0.02, "")</f>
        <v>0.02</v>
      </c>
      <c r="EF4" s="2">
        <v>6.25</v>
      </c>
      <c r="EG4" s="9">
        <f t="shared" ref="EG4:EG30" si="85">IF(ISNUMBER(EF4), EF4-3.73, "")</f>
        <v>2.52</v>
      </c>
      <c r="EH4" s="2">
        <f t="shared" ref="EH4:EH28" si="86">IF(ISNUMBER(EF4), EF4-EB4, "")</f>
        <v>0</v>
      </c>
      <c r="EI4" s="10">
        <f t="shared" ref="EI4:EI30" si="87">IF(ISNUMBER(EH4), EH4+0, "")</f>
        <v>0</v>
      </c>
      <c r="EJ4" s="75">
        <v>6.25</v>
      </c>
      <c r="EK4" s="9">
        <f t="shared" ref="EK4:EK30" si="88">IF(ISNUMBER(EJ4), EJ4-3.53, "")</f>
        <v>2.72</v>
      </c>
      <c r="EL4" s="2">
        <f t="shared" ref="EL4:EL30" si="89">IF(ISNUMBER(EJ4), EJ4-EF4, "")</f>
        <v>0</v>
      </c>
      <c r="EM4" s="10">
        <f t="shared" ref="EM4:EM30" si="90">IF(ISNUMBER(EL4), EL4+0.17, "")</f>
        <v>0.17</v>
      </c>
      <c r="EN4" s="2">
        <v>6.25</v>
      </c>
      <c r="EO4" s="9">
        <f t="shared" ref="EO4:EO30" si="91">IF(ISNUMBER(EN4), EN4-3.66, "")</f>
        <v>2.59</v>
      </c>
      <c r="EP4" s="102"/>
      <c r="EQ4" s="102"/>
      <c r="ER4" s="2">
        <v>6.25</v>
      </c>
      <c r="ES4" s="9">
        <f t="shared" ref="ES4:ES30" si="92">IF(ISNUMBER(ER4), ER4-4.19, "")</f>
        <v>2.0599999999999996</v>
      </c>
      <c r="ET4" s="2">
        <f t="shared" ref="ET4:ET22" si="93">IF(ISNUMBER(ER4), ER4-EN4, "")</f>
        <v>0</v>
      </c>
      <c r="EU4" s="10">
        <f t="shared" ref="EU4:EU30" si="94">IF(ISNUMBER(ET4), ET4-0.4, "")</f>
        <v>-0.4</v>
      </c>
      <c r="EV4" s="144">
        <v>4</v>
      </c>
      <c r="EW4" s="9">
        <f t="shared" ref="EW4:EW30" si="95">IF(ISNUMBER(EV4), EV4-3.22, "")</f>
        <v>0.7799999999999998</v>
      </c>
      <c r="EX4" s="2">
        <f t="shared" ref="EX4:EX9" si="96">IF(ISNUMBER(EV4), EV4-ER4, "")</f>
        <v>-2.25</v>
      </c>
      <c r="EY4" s="10">
        <f t="shared" ref="EY4:EY30" si="97">IF(ISNUMBER(EX4), EX4+0.22, "")</f>
        <v>-2.0299999999999998</v>
      </c>
      <c r="EZ4" s="75">
        <v>4</v>
      </c>
      <c r="FA4" s="9">
        <f t="shared" ref="FA4:FA30" si="98">IF(ISNUMBER(EZ4), EZ4-3.36, "")</f>
        <v>0.64000000000000012</v>
      </c>
      <c r="FB4" s="2">
        <f t="shared" ref="FB4:FB14" si="99">IF(ISNUMBER(EZ4), EZ4-EV4, "")</f>
        <v>0</v>
      </c>
      <c r="FC4" s="10">
        <f t="shared" ref="FC4:FC30" si="100">IF(ISNUMBER(FB4), FB4-0, "")</f>
        <v>0</v>
      </c>
      <c r="FD4" s="2">
        <v>7.75</v>
      </c>
      <c r="FE4" s="9">
        <f>IF(ISNUMBER(FD4), FD4-4.92, "")</f>
        <v>2.83</v>
      </c>
      <c r="FF4" s="102"/>
      <c r="FG4" s="102"/>
      <c r="FH4" s="2">
        <v>7.75</v>
      </c>
      <c r="FI4" s="9">
        <f t="shared" ref="FI4:FI30" si="101">IF(ISNUMBER(FH4), FH4-4.94, "")</f>
        <v>2.8099999999999996</v>
      </c>
      <c r="FJ4" s="2">
        <f t="shared" ref="FJ4:FJ30" si="102">IF(ISNUMBER(FH4), FH4-FD4, "")</f>
        <v>0</v>
      </c>
      <c r="FK4" s="10">
        <f t="shared" ref="FK4:FK29" si="103">IF(ISNUMBER(FJ4), FJ4-1.25, "")</f>
        <v>-1.25</v>
      </c>
      <c r="FL4" s="145">
        <v>7.75</v>
      </c>
      <c r="FM4" s="9">
        <f t="shared" ref="FM4:FM30" si="104">IF(ISNUMBER(FL4), FL4-4.94, "")</f>
        <v>2.8099999999999996</v>
      </c>
      <c r="FN4" s="2">
        <f t="shared" ref="FN4:FN30" si="105">IF(ISNUMBER(FL4), FL4-FH4, "")</f>
        <v>0</v>
      </c>
      <c r="FO4" s="10">
        <f t="shared" ref="FO4:FO30" si="106">IF(ISNUMBER(FN4), FN4-0, "")</f>
        <v>0</v>
      </c>
      <c r="FP4" s="75">
        <v>7.75</v>
      </c>
      <c r="FQ4" s="9">
        <f t="shared" ref="FQ4:FQ30" si="107">IF(ISNUMBER(FP4), FP4-4.69, "")</f>
        <v>3.0599999999999996</v>
      </c>
      <c r="FR4" s="2">
        <f t="shared" ref="FR4:FR30" si="108">IF(ISNUMBER(FP4), FP4-FL4, "")</f>
        <v>0</v>
      </c>
      <c r="FS4" s="10">
        <f t="shared" ref="FS4:FS30" si="109">IF(ISNUMBER(FR4), FR4+0.25, "")</f>
        <v>0.25</v>
      </c>
      <c r="FX4" s="1">
        <f>((SUM(K4+AS4)*2)+(SUM(LARGE((AB4,BJ4,DX4,CA4, CR4, DH4,EN4,FD4),1)+LARGE((AB4,BJ4,DX4,CA4, CR4, DH4,EN4,FD4),2)+LARGE((AB4,BJ4,DX4,CA4, CR4, DH4,EN4,FD4),3))))/7</f>
        <v>4.8214285714285712</v>
      </c>
      <c r="FY4" s="1">
        <f t="shared" ref="FY4:FY9" si="110">FX4-2.63</f>
        <v>2.1914285714285713</v>
      </c>
      <c r="FZ4" s="1"/>
      <c r="GA4" s="1"/>
      <c r="GB4" s="1">
        <f>((SUM(O4+AW4)*2)+(SUM(LARGE((AF4,BN4,EB4,CE4, CV4, DL4,ER4,FH4),1)+LARGE((AF4,BN4,EB4,CE4, CV4, DL4,ER4,FH4),2)+LARGE((AF4,BN4,EB4,CE4, CV4, DL4,ER4,FH4),3))))/7</f>
        <v>4.9642857142857144</v>
      </c>
      <c r="GC4" s="1">
        <f t="shared" ref="GC4:GC30" si="111">GB4-2.93</f>
        <v>2.0342857142857143</v>
      </c>
      <c r="GF4" s="1">
        <f>((SUM(S4+BA4)*2)+(SUM(LARGE((AJ4,BR4,EF4,CI4, CZ4, DP4,EV4,FL4),1)+LARGE((AJ4,BR4,EF4,CI4, CZ4, DP4,EV4,FL4),2)+LARGE((AJ4,BR4,EF4,CI4, CZ4, DP4,EV4,FL4),3))))/7</f>
        <v>4.7142857142857144</v>
      </c>
      <c r="GG4" s="1">
        <f t="shared" ref="GG4:GG30" si="112">GF4-3.14</f>
        <v>1.5742857142857143</v>
      </c>
      <c r="GJ4" s="1">
        <f>((SUM(W4+BE4)*2)+(SUM(LARGE((AN4,BV4,EJ4,CM4, DD4, DT4,EZ4,FP4),1)+LARGE((AN4,BV4,EJ4,CM4, DD4, DT4,EZ4,FP4),2)+LARGE((AN4,BV4,EJ4,CM4, DD4, DT4,EZ4,FP4),3))))/7</f>
        <v>4.75</v>
      </c>
      <c r="GK4" s="1">
        <f>GJ4-3.03</f>
        <v>1.7200000000000002</v>
      </c>
      <c r="GN4" s="1"/>
      <c r="GO4" t="str">
        <f>IF(ISNUMBER(FV4), (GN4-GN32), "")</f>
        <v/>
      </c>
    </row>
    <row r="5" spans="1:197" ht="15.75" x14ac:dyDescent="0.25">
      <c r="A5" s="8" t="s">
        <v>42</v>
      </c>
      <c r="B5" s="8" t="s">
        <v>43</v>
      </c>
      <c r="C5" s="8" t="s">
        <v>39</v>
      </c>
      <c r="D5" s="8" t="s">
        <v>40</v>
      </c>
      <c r="E5" s="8" t="s">
        <v>41</v>
      </c>
      <c r="F5" s="8" t="s">
        <v>1</v>
      </c>
      <c r="G5" s="8" t="s">
        <v>40</v>
      </c>
      <c r="H5" s="8" t="s">
        <v>44</v>
      </c>
      <c r="I5" s="70">
        <v>79.7</v>
      </c>
      <c r="J5" s="2">
        <v>1.75</v>
      </c>
      <c r="K5" s="2">
        <v>1.75</v>
      </c>
      <c r="L5" s="9">
        <f t="shared" si="0"/>
        <v>-0.54999999999999982</v>
      </c>
      <c r="M5" s="2">
        <f t="shared" si="1"/>
        <v>0</v>
      </c>
      <c r="N5" s="10">
        <f t="shared" si="2"/>
        <v>0</v>
      </c>
      <c r="O5" s="2">
        <v>2.5</v>
      </c>
      <c r="P5" s="9">
        <f t="shared" si="3"/>
        <v>0</v>
      </c>
      <c r="Q5" s="2">
        <f t="shared" si="4"/>
        <v>0.75</v>
      </c>
      <c r="R5" s="10">
        <f t="shared" si="5"/>
        <v>0.55000000000000004</v>
      </c>
      <c r="S5" s="2">
        <v>2.75</v>
      </c>
      <c r="T5" s="9">
        <f t="shared" si="6"/>
        <v>0.16000000000000014</v>
      </c>
      <c r="U5" s="2">
        <f t="shared" si="7"/>
        <v>0.25</v>
      </c>
      <c r="V5" s="10">
        <f t="shared" si="8"/>
        <v>4.0000000000000008E-2</v>
      </c>
      <c r="W5" s="75">
        <v>2.75</v>
      </c>
      <c r="X5" s="9">
        <f t="shared" si="9"/>
        <v>0.16000000000000014</v>
      </c>
      <c r="Y5" s="2">
        <f t="shared" si="10"/>
        <v>0</v>
      </c>
      <c r="Z5" s="10">
        <f t="shared" si="11"/>
        <v>-0.06</v>
      </c>
      <c r="AA5" s="2">
        <v>2.5</v>
      </c>
      <c r="AB5" s="2">
        <v>2.5</v>
      </c>
      <c r="AC5" s="9">
        <f t="shared" si="12"/>
        <v>0.27</v>
      </c>
      <c r="AD5" s="2">
        <f t="shared" si="13"/>
        <v>0</v>
      </c>
      <c r="AE5" s="10">
        <f t="shared" si="14"/>
        <v>0</v>
      </c>
      <c r="AF5" s="2">
        <v>2.75</v>
      </c>
      <c r="AG5" s="9">
        <f t="shared" si="15"/>
        <v>0.31000000000000005</v>
      </c>
      <c r="AH5" s="2">
        <f t="shared" si="16"/>
        <v>0.25</v>
      </c>
      <c r="AI5" s="10">
        <f t="shared" si="17"/>
        <v>4.0000000000000008E-2</v>
      </c>
      <c r="AJ5" s="2">
        <v>2.75</v>
      </c>
      <c r="AK5" s="9">
        <f t="shared" si="18"/>
        <v>0.31999999999999984</v>
      </c>
      <c r="AL5" s="2">
        <f t="shared" si="19"/>
        <v>0</v>
      </c>
      <c r="AM5" s="10">
        <f t="shared" si="20"/>
        <v>-0.08</v>
      </c>
      <c r="AN5" s="75">
        <v>3.25</v>
      </c>
      <c r="AO5" s="9">
        <f t="shared" si="21"/>
        <v>0.62999999999999989</v>
      </c>
      <c r="AP5" s="2">
        <f t="shared" si="22"/>
        <v>0.5</v>
      </c>
      <c r="AQ5" s="10">
        <f t="shared" si="23"/>
        <v>0.31</v>
      </c>
      <c r="AR5" s="2">
        <v>2.5</v>
      </c>
      <c r="AS5" s="2">
        <v>2.5</v>
      </c>
      <c r="AT5" s="9">
        <f t="shared" si="24"/>
        <v>-8.9999999999999858E-2</v>
      </c>
      <c r="AU5" s="2">
        <f t="shared" si="25"/>
        <v>0</v>
      </c>
      <c r="AV5" s="10">
        <f t="shared" si="26"/>
        <v>0</v>
      </c>
      <c r="AW5" s="2">
        <v>3.25</v>
      </c>
      <c r="AX5" s="9">
        <f t="shared" si="27"/>
        <v>0.37000000000000011</v>
      </c>
      <c r="AY5" s="2">
        <f t="shared" si="28"/>
        <v>0.75</v>
      </c>
      <c r="AZ5" s="10">
        <f t="shared" si="29"/>
        <v>0.4</v>
      </c>
      <c r="BA5" s="2">
        <v>3.25</v>
      </c>
      <c r="BB5" s="9">
        <f t="shared" si="30"/>
        <v>0.14999999999999991</v>
      </c>
      <c r="BC5" s="2">
        <f t="shared" si="31"/>
        <v>0</v>
      </c>
      <c r="BD5" s="10">
        <f t="shared" si="32"/>
        <v>-0.16</v>
      </c>
      <c r="BE5" s="76">
        <v>3.5</v>
      </c>
      <c r="BF5" s="9">
        <f t="shared" si="33"/>
        <v>0.39999999999999991</v>
      </c>
      <c r="BG5" s="2">
        <f t="shared" si="34"/>
        <v>0.25</v>
      </c>
      <c r="BH5" s="10">
        <f t="shared" si="35"/>
        <v>0.12</v>
      </c>
      <c r="BI5" s="2">
        <v>2.75</v>
      </c>
      <c r="BJ5" s="2">
        <v>3.25</v>
      </c>
      <c r="BK5" s="9">
        <f t="shared" si="36"/>
        <v>1.21</v>
      </c>
      <c r="BL5" s="2">
        <f t="shared" si="37"/>
        <v>0.5</v>
      </c>
      <c r="BM5" s="10">
        <f t="shared" si="38"/>
        <v>0.21000000000000002</v>
      </c>
      <c r="BN5" s="2">
        <v>3.5</v>
      </c>
      <c r="BO5" s="9">
        <f t="shared" si="39"/>
        <v>1.02</v>
      </c>
      <c r="BP5" s="2">
        <f t="shared" si="40"/>
        <v>0.25</v>
      </c>
      <c r="BQ5" s="10">
        <f t="shared" si="41"/>
        <v>-0.2</v>
      </c>
      <c r="BR5" s="2">
        <v>3.75</v>
      </c>
      <c r="BS5" s="9">
        <f t="shared" si="42"/>
        <v>0.91999999999999993</v>
      </c>
      <c r="BT5" s="2">
        <f t="shared" si="43"/>
        <v>0.25</v>
      </c>
      <c r="BU5" s="10">
        <f t="shared" si="44"/>
        <v>0</v>
      </c>
      <c r="BV5" s="76">
        <v>4.5</v>
      </c>
      <c r="BW5" s="9">
        <f t="shared" si="45"/>
        <v>1.58</v>
      </c>
      <c r="BX5" s="2">
        <f t="shared" si="46"/>
        <v>0.75</v>
      </c>
      <c r="BY5" s="10">
        <f t="shared" si="47"/>
        <v>0.66</v>
      </c>
      <c r="BZ5" s="2" t="s">
        <v>1</v>
      </c>
      <c r="CA5" s="2" t="s">
        <v>1</v>
      </c>
      <c r="CB5" s="9" t="str">
        <f t="shared" si="48"/>
        <v/>
      </c>
      <c r="CC5" s="2" t="str">
        <f t="shared" si="49"/>
        <v/>
      </c>
      <c r="CD5" s="10" t="str">
        <f t="shared" si="50"/>
        <v/>
      </c>
      <c r="CE5" s="2" t="s">
        <v>1</v>
      </c>
      <c r="CF5" s="9" t="str">
        <f t="shared" si="51"/>
        <v/>
      </c>
      <c r="CG5" s="2" t="str">
        <f t="shared" si="52"/>
        <v/>
      </c>
      <c r="CH5" s="10" t="str">
        <f t="shared" si="53"/>
        <v/>
      </c>
      <c r="CI5" s="2" t="s">
        <v>1</v>
      </c>
      <c r="CJ5" s="9" t="str">
        <f t="shared" si="54"/>
        <v/>
      </c>
      <c r="CK5" s="2" t="str">
        <f t="shared" si="55"/>
        <v/>
      </c>
      <c r="CL5" s="10" t="str">
        <f t="shared" si="56"/>
        <v/>
      </c>
      <c r="CM5" s="75" t="s">
        <v>1</v>
      </c>
      <c r="CN5" s="9" t="str">
        <f t="shared" si="57"/>
        <v/>
      </c>
      <c r="CO5" s="2" t="str">
        <f t="shared" si="58"/>
        <v/>
      </c>
      <c r="CP5" s="10" t="str">
        <f t="shared" si="59"/>
        <v/>
      </c>
      <c r="CQ5" s="2" t="s">
        <v>1</v>
      </c>
      <c r="CR5" s="2" t="s">
        <v>1</v>
      </c>
      <c r="CS5" s="9" t="str">
        <f t="shared" si="60"/>
        <v/>
      </c>
      <c r="CT5" s="2" t="str">
        <f t="shared" si="61"/>
        <v/>
      </c>
      <c r="CU5" s="10" t="str">
        <f t="shared" si="62"/>
        <v/>
      </c>
      <c r="CV5" s="2" t="s">
        <v>1</v>
      </c>
      <c r="CW5" s="9" t="str">
        <f t="shared" si="63"/>
        <v/>
      </c>
      <c r="CX5" s="2" t="str">
        <f t="shared" si="64"/>
        <v/>
      </c>
      <c r="CY5" s="10" t="str">
        <f t="shared" si="65"/>
        <v/>
      </c>
      <c r="CZ5" s="2" t="s">
        <v>1</v>
      </c>
      <c r="DA5" s="9" t="str">
        <f t="shared" si="66"/>
        <v/>
      </c>
      <c r="DB5" s="2" t="str">
        <f>IF(ISNUMBER(CZ5), CZ5-CV5, "")</f>
        <v/>
      </c>
      <c r="DC5" s="10" t="str">
        <f t="shared" si="67"/>
        <v/>
      </c>
      <c r="DD5" s="75" t="s">
        <v>1</v>
      </c>
      <c r="DE5" s="9" t="str">
        <f t="shared" si="68"/>
        <v/>
      </c>
      <c r="DF5" s="2" t="str">
        <f t="shared" si="69"/>
        <v/>
      </c>
      <c r="DG5" s="10" t="str">
        <f t="shared" si="70"/>
        <v/>
      </c>
      <c r="DH5" s="2" t="s">
        <v>1</v>
      </c>
      <c r="DI5" s="9" t="str">
        <f t="shared" si="71"/>
        <v/>
      </c>
      <c r="DJ5" s="102"/>
      <c r="DK5" s="102"/>
      <c r="DL5" s="2" t="s">
        <v>1</v>
      </c>
      <c r="DM5" s="9" t="str">
        <f t="shared" si="72"/>
        <v/>
      </c>
      <c r="DN5" s="2" t="str">
        <f t="shared" si="73"/>
        <v/>
      </c>
      <c r="DO5" s="10" t="str">
        <f t="shared" si="74"/>
        <v/>
      </c>
      <c r="DP5" s="2" t="s">
        <v>1</v>
      </c>
      <c r="DQ5" s="9" t="str">
        <f t="shared" si="75"/>
        <v/>
      </c>
      <c r="DR5" s="2" t="str">
        <f t="shared" si="76"/>
        <v/>
      </c>
      <c r="DS5" s="10" t="str">
        <f t="shared" si="77"/>
        <v/>
      </c>
      <c r="DT5" s="75" t="s">
        <v>1</v>
      </c>
      <c r="DU5" s="9" t="str">
        <f t="shared" si="78"/>
        <v/>
      </c>
      <c r="DV5" s="2" t="str">
        <f t="shared" si="79"/>
        <v/>
      </c>
      <c r="DW5" s="10" t="str">
        <f t="shared" si="80"/>
        <v/>
      </c>
      <c r="DX5" s="2" t="s">
        <v>1</v>
      </c>
      <c r="DY5" s="9" t="str">
        <f t="shared" si="81"/>
        <v/>
      </c>
      <c r="DZ5" s="102"/>
      <c r="EA5" s="102"/>
      <c r="EB5" s="2" t="s">
        <v>1</v>
      </c>
      <c r="EC5" s="9" t="str">
        <f t="shared" si="82"/>
        <v/>
      </c>
      <c r="ED5" s="2" t="str">
        <f t="shared" si="83"/>
        <v/>
      </c>
      <c r="EE5" s="10" t="str">
        <f t="shared" si="84"/>
        <v/>
      </c>
      <c r="EF5" s="2" t="s">
        <v>1</v>
      </c>
      <c r="EG5" s="9" t="str">
        <f t="shared" si="85"/>
        <v/>
      </c>
      <c r="EH5" s="2" t="str">
        <f t="shared" si="86"/>
        <v/>
      </c>
      <c r="EI5" s="10" t="str">
        <f t="shared" si="87"/>
        <v/>
      </c>
      <c r="EJ5" s="75"/>
      <c r="EK5" s="9" t="str">
        <f t="shared" si="88"/>
        <v/>
      </c>
      <c r="EL5" s="2" t="str">
        <f t="shared" si="89"/>
        <v/>
      </c>
      <c r="EM5" s="10" t="str">
        <f t="shared" si="90"/>
        <v/>
      </c>
      <c r="EN5" s="2">
        <v>4</v>
      </c>
      <c r="EO5" s="9">
        <f t="shared" si="91"/>
        <v>0.33999999999999986</v>
      </c>
      <c r="EP5" s="102"/>
      <c r="EQ5" s="102"/>
      <c r="ER5" s="2">
        <v>4</v>
      </c>
      <c r="ES5" s="9">
        <f t="shared" si="92"/>
        <v>-0.19000000000000039</v>
      </c>
      <c r="ET5" s="2">
        <f t="shared" si="93"/>
        <v>0</v>
      </c>
      <c r="EU5" s="10">
        <f t="shared" si="94"/>
        <v>-0.4</v>
      </c>
      <c r="EV5" s="144">
        <v>3</v>
      </c>
      <c r="EW5" s="9">
        <f t="shared" si="95"/>
        <v>-0.2200000000000002</v>
      </c>
      <c r="EX5" s="2">
        <f t="shared" si="96"/>
        <v>-1</v>
      </c>
      <c r="EY5" s="10">
        <f t="shared" si="97"/>
        <v>-0.78</v>
      </c>
      <c r="EZ5" s="75">
        <v>3</v>
      </c>
      <c r="FA5" s="9">
        <f t="shared" si="98"/>
        <v>-0.35999999999999988</v>
      </c>
      <c r="FB5" s="2">
        <f t="shared" si="99"/>
        <v>0</v>
      </c>
      <c r="FC5" s="10">
        <f t="shared" si="100"/>
        <v>0</v>
      </c>
      <c r="FD5" s="2">
        <v>4</v>
      </c>
      <c r="FE5" s="9">
        <f>IF(ISNUMBER(FD5), FD5-4.92, "")</f>
        <v>-0.91999999999999993</v>
      </c>
      <c r="FF5" s="102"/>
      <c r="FG5" s="102"/>
      <c r="FH5" s="2">
        <v>4</v>
      </c>
      <c r="FI5" s="9">
        <f t="shared" si="101"/>
        <v>-0.94000000000000039</v>
      </c>
      <c r="FJ5" s="2">
        <f t="shared" si="102"/>
        <v>0</v>
      </c>
      <c r="FK5" s="10">
        <f t="shared" si="103"/>
        <v>-1.25</v>
      </c>
      <c r="FL5" s="145">
        <v>4</v>
      </c>
      <c r="FM5" s="9">
        <f t="shared" si="104"/>
        <v>-0.94000000000000039</v>
      </c>
      <c r="FN5" s="2">
        <f t="shared" si="105"/>
        <v>0</v>
      </c>
      <c r="FO5" s="10">
        <f t="shared" si="106"/>
        <v>0</v>
      </c>
      <c r="FP5" s="75">
        <v>4</v>
      </c>
      <c r="FQ5" s="9">
        <f t="shared" si="107"/>
        <v>-0.69000000000000039</v>
      </c>
      <c r="FR5" s="2">
        <f t="shared" si="108"/>
        <v>0</v>
      </c>
      <c r="FS5" s="10">
        <f t="shared" si="109"/>
        <v>0.25</v>
      </c>
      <c r="FX5" s="1">
        <f>((SUM(K5+AS5)*2)+(SUM(LARGE((AB5,BJ5,DX5,CA5, CR5, DH5,EN5,FD5),1)+LARGE((AB5,BJ5,DX5,CA5, CR5, DH5,EN5,FD5),2)+LARGE((AB5,BJ5,DX5,CA5, CR5, DH5,EN5,FD5),3))))/7</f>
        <v>2.8214285714285716</v>
      </c>
      <c r="FY5" s="1">
        <f t="shared" si="110"/>
        <v>0.19142857142857173</v>
      </c>
      <c r="FZ5" s="1"/>
      <c r="GA5" s="1"/>
      <c r="GB5" s="1">
        <f>((SUM(O5+AW5)*2)+(SUM(LARGE((AF5,BN5,EB5,CE5, CV5, DL5,ER5,FH5),1)+LARGE((AF5,BN5,EB5,CE5, CV5, DL5,ER5,FH5),2)+LARGE((AF5,BN5,EB5,CE5, CV5, DL5,ER5,FH5),3))))/7</f>
        <v>3.2857142857142856</v>
      </c>
      <c r="GC5" s="1">
        <f t="shared" si="111"/>
        <v>0.35571428571428543</v>
      </c>
      <c r="GF5" s="1">
        <f>((SUM(S5+BA5)*2)+(SUM(LARGE((AJ5,BR5,EF5,CI5, CZ5, DP5,EV5,FL5),1)+LARGE((AJ5,BR5,EF5,CI5, CZ5, DP5,EV5,FL5),2)+LARGE((AJ5,BR5,EF5,CI5, CZ5, DP5,EV5,FL5),3))))/7</f>
        <v>3.25</v>
      </c>
      <c r="GG5" s="1">
        <f t="shared" si="112"/>
        <v>0.10999999999999988</v>
      </c>
      <c r="GJ5" s="1">
        <f>((SUM(W5+BE5)*2)+(SUM(LARGE((AN5,BV5,EJ5,CM5, DD5, DT5,EZ5,FP5),1)+LARGE((AN5,BV5,EJ5,CM5, DD5, DT5,EZ5,FP5),2)+LARGE((AN5,BV5,EJ5,CM5, DD5, DT5,EZ5,FP5),3))))/7</f>
        <v>3.4642857142857144</v>
      </c>
      <c r="GK5" s="1">
        <f>GJ5-3.03</f>
        <v>0.43428571428571461</v>
      </c>
    </row>
    <row r="6" spans="1:197" ht="15.75" x14ac:dyDescent="0.25">
      <c r="A6" s="8" t="s">
        <v>45</v>
      </c>
      <c r="B6" s="8" t="s">
        <v>46</v>
      </c>
      <c r="C6" s="8" t="s">
        <v>47</v>
      </c>
      <c r="D6" s="8" t="s">
        <v>40</v>
      </c>
      <c r="E6" s="8" t="s">
        <v>41</v>
      </c>
      <c r="F6" s="8" t="s">
        <v>1</v>
      </c>
      <c r="G6" s="8" t="s">
        <v>40</v>
      </c>
      <c r="H6" s="8" t="s">
        <v>1</v>
      </c>
      <c r="I6" s="70">
        <v>87.5</v>
      </c>
      <c r="J6" s="2">
        <v>2.5</v>
      </c>
      <c r="K6" s="2">
        <v>2.5</v>
      </c>
      <c r="L6" s="9">
        <f t="shared" si="0"/>
        <v>0.20000000000000018</v>
      </c>
      <c r="M6" s="2">
        <f t="shared" si="1"/>
        <v>0</v>
      </c>
      <c r="N6" s="10">
        <f t="shared" si="2"/>
        <v>0</v>
      </c>
      <c r="O6" s="2">
        <v>2.75</v>
      </c>
      <c r="P6" s="9">
        <f t="shared" si="3"/>
        <v>0.25</v>
      </c>
      <c r="Q6" s="2">
        <f t="shared" si="4"/>
        <v>0.25</v>
      </c>
      <c r="R6" s="10">
        <f t="shared" si="5"/>
        <v>4.9999999999999989E-2</v>
      </c>
      <c r="S6" s="2">
        <v>2.75</v>
      </c>
      <c r="T6" s="9">
        <f t="shared" si="6"/>
        <v>0.16000000000000014</v>
      </c>
      <c r="U6" s="2">
        <f t="shared" si="7"/>
        <v>0</v>
      </c>
      <c r="V6" s="10">
        <f t="shared" si="8"/>
        <v>-0.21</v>
      </c>
      <c r="W6" s="76">
        <v>3.5</v>
      </c>
      <c r="X6" s="9">
        <f t="shared" si="9"/>
        <v>0.91000000000000014</v>
      </c>
      <c r="Y6" s="2">
        <f t="shared" si="10"/>
        <v>0.75</v>
      </c>
      <c r="Z6" s="10">
        <f t="shared" si="11"/>
        <v>0.69</v>
      </c>
      <c r="AA6" s="2">
        <v>2.5</v>
      </c>
      <c r="AB6" s="2">
        <v>2.5</v>
      </c>
      <c r="AC6" s="9">
        <f t="shared" si="12"/>
        <v>0.27</v>
      </c>
      <c r="AD6" s="2">
        <f t="shared" si="13"/>
        <v>0</v>
      </c>
      <c r="AE6" s="10">
        <f t="shared" si="14"/>
        <v>0</v>
      </c>
      <c r="AF6" s="2">
        <v>2.75</v>
      </c>
      <c r="AG6" s="9">
        <f t="shared" si="15"/>
        <v>0.31000000000000005</v>
      </c>
      <c r="AH6" s="2">
        <f t="shared" si="16"/>
        <v>0.25</v>
      </c>
      <c r="AI6" s="10">
        <f t="shared" si="17"/>
        <v>4.0000000000000008E-2</v>
      </c>
      <c r="AJ6" s="2">
        <v>2.75</v>
      </c>
      <c r="AK6" s="9">
        <f t="shared" si="18"/>
        <v>0.31999999999999984</v>
      </c>
      <c r="AL6" s="2">
        <f t="shared" si="19"/>
        <v>0</v>
      </c>
      <c r="AM6" s="10">
        <f t="shared" si="20"/>
        <v>-0.08</v>
      </c>
      <c r="AN6" s="75">
        <v>3.25</v>
      </c>
      <c r="AO6" s="9">
        <f t="shared" si="21"/>
        <v>0.62999999999999989</v>
      </c>
      <c r="AP6" s="2">
        <f t="shared" si="22"/>
        <v>0.5</v>
      </c>
      <c r="AQ6" s="10">
        <f t="shared" si="23"/>
        <v>0.31</v>
      </c>
      <c r="AR6" s="2">
        <v>2.75</v>
      </c>
      <c r="AS6" s="2">
        <v>2.75</v>
      </c>
      <c r="AT6" s="9">
        <f t="shared" si="24"/>
        <v>0.16000000000000014</v>
      </c>
      <c r="AU6" s="2">
        <f t="shared" si="25"/>
        <v>0</v>
      </c>
      <c r="AV6" s="10">
        <f t="shared" si="26"/>
        <v>0</v>
      </c>
      <c r="AW6" s="2">
        <v>2.75</v>
      </c>
      <c r="AX6" s="9">
        <f t="shared" si="27"/>
        <v>-0.12999999999999989</v>
      </c>
      <c r="AY6" s="2">
        <f t="shared" si="28"/>
        <v>0</v>
      </c>
      <c r="AZ6" s="10">
        <f t="shared" si="29"/>
        <v>-0.35</v>
      </c>
      <c r="BA6" s="2">
        <v>3.25</v>
      </c>
      <c r="BB6" s="9">
        <f t="shared" si="30"/>
        <v>0.14999999999999991</v>
      </c>
      <c r="BC6" s="2">
        <f t="shared" si="31"/>
        <v>0.5</v>
      </c>
      <c r="BD6" s="10">
        <f t="shared" si="32"/>
        <v>0.33999999999999997</v>
      </c>
      <c r="BE6" s="76">
        <v>3.5</v>
      </c>
      <c r="BF6" s="9">
        <f t="shared" si="33"/>
        <v>0.39999999999999991</v>
      </c>
      <c r="BG6" s="2">
        <f t="shared" si="34"/>
        <v>0.25</v>
      </c>
      <c r="BH6" s="10">
        <f t="shared" si="35"/>
        <v>0.12</v>
      </c>
      <c r="BI6" s="2">
        <v>1.75</v>
      </c>
      <c r="BJ6" s="2">
        <v>2.25</v>
      </c>
      <c r="BK6" s="9">
        <f t="shared" si="36"/>
        <v>0.20999999999999996</v>
      </c>
      <c r="BL6" s="2">
        <f t="shared" si="37"/>
        <v>0.5</v>
      </c>
      <c r="BM6" s="10">
        <f t="shared" si="38"/>
        <v>0.21000000000000002</v>
      </c>
      <c r="BN6" s="2">
        <v>2.5</v>
      </c>
      <c r="BO6" s="9">
        <f t="shared" si="39"/>
        <v>2.0000000000000018E-2</v>
      </c>
      <c r="BP6" s="2">
        <f t="shared" si="40"/>
        <v>0.25</v>
      </c>
      <c r="BQ6" s="10">
        <f t="shared" si="41"/>
        <v>-0.2</v>
      </c>
      <c r="BR6" s="2">
        <v>2.75</v>
      </c>
      <c r="BS6" s="9">
        <f t="shared" si="42"/>
        <v>-8.0000000000000071E-2</v>
      </c>
      <c r="BT6" s="2">
        <f t="shared" si="43"/>
        <v>0.25</v>
      </c>
      <c r="BU6" s="10">
        <f t="shared" si="44"/>
        <v>0</v>
      </c>
      <c r="BV6" s="76">
        <v>3.5</v>
      </c>
      <c r="BW6" s="9">
        <f t="shared" si="45"/>
        <v>0.58000000000000007</v>
      </c>
      <c r="BX6" s="2">
        <f t="shared" si="46"/>
        <v>0.75</v>
      </c>
      <c r="BY6" s="10">
        <f t="shared" si="47"/>
        <v>0.66</v>
      </c>
      <c r="BZ6" s="2">
        <v>1.25</v>
      </c>
      <c r="CA6" s="2">
        <v>2.5</v>
      </c>
      <c r="CB6" s="9">
        <f t="shared" si="48"/>
        <v>0.2799999999999998</v>
      </c>
      <c r="CC6" s="2">
        <f t="shared" si="49"/>
        <v>1.25</v>
      </c>
      <c r="CD6" s="10">
        <f t="shared" si="50"/>
        <v>0.53</v>
      </c>
      <c r="CE6" s="2">
        <v>2.75</v>
      </c>
      <c r="CF6" s="9">
        <f t="shared" si="51"/>
        <v>0</v>
      </c>
      <c r="CG6" s="2">
        <f t="shared" si="52"/>
        <v>0.25</v>
      </c>
      <c r="CH6" s="10">
        <f t="shared" si="53"/>
        <v>-0.28000000000000003</v>
      </c>
      <c r="CI6" s="2">
        <v>2.75</v>
      </c>
      <c r="CJ6" s="9">
        <f t="shared" si="54"/>
        <v>-0.2200000000000002</v>
      </c>
      <c r="CK6" s="2">
        <f t="shared" si="55"/>
        <v>0</v>
      </c>
      <c r="CL6" s="10">
        <f t="shared" si="56"/>
        <v>-0.22</v>
      </c>
      <c r="CM6" s="75">
        <v>2.75</v>
      </c>
      <c r="CN6" s="9">
        <f t="shared" si="57"/>
        <v>0.14000000000000012</v>
      </c>
      <c r="CO6" s="2">
        <f t="shared" si="58"/>
        <v>0</v>
      </c>
      <c r="CP6" s="10">
        <f t="shared" si="59"/>
        <v>-0.36</v>
      </c>
      <c r="CQ6" s="2" t="s">
        <v>1</v>
      </c>
      <c r="CR6" s="2" t="s">
        <v>1</v>
      </c>
      <c r="CS6" s="9" t="str">
        <f t="shared" si="60"/>
        <v/>
      </c>
      <c r="CT6" s="2" t="str">
        <f t="shared" si="61"/>
        <v/>
      </c>
      <c r="CU6" s="10" t="str">
        <f t="shared" si="62"/>
        <v/>
      </c>
      <c r="CV6" s="2" t="s">
        <v>1</v>
      </c>
      <c r="CW6" s="9" t="str">
        <f t="shared" si="63"/>
        <v/>
      </c>
      <c r="CX6" s="2" t="str">
        <f t="shared" si="64"/>
        <v/>
      </c>
      <c r="CY6" s="10" t="str">
        <f t="shared" si="65"/>
        <v/>
      </c>
      <c r="CZ6" s="2" t="s">
        <v>1</v>
      </c>
      <c r="DA6" s="9" t="str">
        <f t="shared" si="66"/>
        <v/>
      </c>
      <c r="DB6" s="2" t="str">
        <f>IF(ISNUMBER(CZ6), CZ6-CV6, "")</f>
        <v/>
      </c>
      <c r="DC6" s="10" t="str">
        <f t="shared" si="67"/>
        <v/>
      </c>
      <c r="DD6" s="75" t="s">
        <v>1</v>
      </c>
      <c r="DE6" s="9" t="str">
        <f t="shared" si="68"/>
        <v/>
      </c>
      <c r="DF6" s="2" t="str">
        <f t="shared" si="69"/>
        <v/>
      </c>
      <c r="DG6" s="10" t="str">
        <f t="shared" si="70"/>
        <v/>
      </c>
      <c r="DH6" s="2" t="s">
        <v>1</v>
      </c>
      <c r="DI6" s="9" t="str">
        <f t="shared" si="71"/>
        <v/>
      </c>
      <c r="DJ6" s="102"/>
      <c r="DK6" s="102"/>
      <c r="DL6" s="2" t="s">
        <v>1</v>
      </c>
      <c r="DM6" s="9" t="str">
        <f t="shared" si="72"/>
        <v/>
      </c>
      <c r="DN6" s="2" t="str">
        <f t="shared" si="73"/>
        <v/>
      </c>
      <c r="DO6" s="10" t="str">
        <f t="shared" si="74"/>
        <v/>
      </c>
      <c r="DP6" s="2" t="s">
        <v>1</v>
      </c>
      <c r="DQ6" s="9" t="str">
        <f t="shared" si="75"/>
        <v/>
      </c>
      <c r="DR6" s="2" t="str">
        <f t="shared" si="76"/>
        <v/>
      </c>
      <c r="DS6" s="10" t="str">
        <f t="shared" si="77"/>
        <v/>
      </c>
      <c r="DT6" s="75" t="s">
        <v>1</v>
      </c>
      <c r="DU6" s="9" t="str">
        <f t="shared" si="78"/>
        <v/>
      </c>
      <c r="DV6" s="2" t="str">
        <f t="shared" si="79"/>
        <v/>
      </c>
      <c r="DW6" s="10" t="str">
        <f t="shared" si="80"/>
        <v/>
      </c>
      <c r="DX6" s="2">
        <v>3</v>
      </c>
      <c r="DY6" s="9">
        <f t="shared" si="81"/>
        <v>-0.35000000000000009</v>
      </c>
      <c r="DZ6" s="102"/>
      <c r="EA6" s="102"/>
      <c r="EB6" s="2">
        <v>3</v>
      </c>
      <c r="EC6" s="9">
        <f t="shared" si="82"/>
        <v>-0.69</v>
      </c>
      <c r="ED6" s="2">
        <f t="shared" si="83"/>
        <v>0</v>
      </c>
      <c r="EE6" s="10">
        <f t="shared" si="84"/>
        <v>0.02</v>
      </c>
      <c r="EF6" s="2">
        <v>3</v>
      </c>
      <c r="EG6" s="9">
        <f t="shared" si="85"/>
        <v>-0.73</v>
      </c>
      <c r="EH6" s="2">
        <f t="shared" si="86"/>
        <v>0</v>
      </c>
      <c r="EI6" s="10">
        <f t="shared" si="87"/>
        <v>0</v>
      </c>
      <c r="EJ6" s="75">
        <v>3</v>
      </c>
      <c r="EK6" s="9">
        <f t="shared" si="88"/>
        <v>-0.5299999999999998</v>
      </c>
      <c r="EL6" s="2">
        <f t="shared" si="89"/>
        <v>0</v>
      </c>
      <c r="EM6" s="10">
        <f t="shared" si="90"/>
        <v>0.17</v>
      </c>
      <c r="EN6" s="2">
        <v>3</v>
      </c>
      <c r="EO6" s="9">
        <f t="shared" si="91"/>
        <v>-0.66000000000000014</v>
      </c>
      <c r="EP6" s="102"/>
      <c r="EQ6" s="102"/>
      <c r="ER6" s="2">
        <v>4</v>
      </c>
      <c r="ES6" s="9">
        <f t="shared" si="92"/>
        <v>-0.19000000000000039</v>
      </c>
      <c r="ET6" s="2">
        <f t="shared" si="93"/>
        <v>1</v>
      </c>
      <c r="EU6" s="10">
        <f t="shared" si="94"/>
        <v>0.6</v>
      </c>
      <c r="EV6" s="144"/>
      <c r="EW6" s="9" t="str">
        <f t="shared" si="95"/>
        <v/>
      </c>
      <c r="EX6" s="2" t="str">
        <f t="shared" si="96"/>
        <v/>
      </c>
      <c r="EY6" s="10" t="str">
        <f t="shared" si="97"/>
        <v/>
      </c>
      <c r="EZ6" s="75" t="s">
        <v>1</v>
      </c>
      <c r="FA6" s="9" t="str">
        <f t="shared" si="98"/>
        <v/>
      </c>
      <c r="FB6" s="2" t="str">
        <f t="shared" si="99"/>
        <v/>
      </c>
      <c r="FC6" s="10" t="str">
        <f t="shared" si="100"/>
        <v/>
      </c>
      <c r="FD6" s="2" t="s">
        <v>1</v>
      </c>
      <c r="FE6" s="75"/>
      <c r="FF6" s="75"/>
      <c r="FG6" s="75"/>
      <c r="FH6" s="2" t="s">
        <v>1</v>
      </c>
      <c r="FI6" s="9" t="str">
        <f t="shared" si="101"/>
        <v/>
      </c>
      <c r="FJ6" s="2" t="str">
        <f t="shared" si="102"/>
        <v/>
      </c>
      <c r="FK6" s="10" t="str">
        <f t="shared" si="103"/>
        <v/>
      </c>
      <c r="FL6" s="145" t="s">
        <v>1</v>
      </c>
      <c r="FM6" s="9" t="str">
        <f t="shared" si="104"/>
        <v/>
      </c>
      <c r="FN6" s="2" t="str">
        <f t="shared" si="105"/>
        <v/>
      </c>
      <c r="FO6" s="10" t="str">
        <f t="shared" si="106"/>
        <v/>
      </c>
      <c r="FP6" s="75" t="s">
        <v>1</v>
      </c>
      <c r="FQ6" s="9" t="str">
        <f t="shared" si="107"/>
        <v/>
      </c>
      <c r="FR6" s="2" t="str">
        <f t="shared" si="108"/>
        <v/>
      </c>
      <c r="FS6" s="10" t="str">
        <f t="shared" si="109"/>
        <v/>
      </c>
      <c r="FX6" s="1">
        <f>((SUM(K6+AS6)*2)+(SUM(LARGE((AB6,BJ6,DX6,CA6, CR6, DH6,EN6,FD6),1)+LARGE((AB6,BJ6,DX6,CA6, CR6, DH6,EN6,FD6),2)+LARGE((AB6,BJ6,DX6,CA6, CR6, DH6,EN6,FD6),3))))/7</f>
        <v>2.7142857142857144</v>
      </c>
      <c r="FY6" s="1">
        <f t="shared" si="110"/>
        <v>8.4285714285714519E-2</v>
      </c>
      <c r="FZ6" s="1"/>
      <c r="GA6" s="1"/>
      <c r="GB6" s="1">
        <f>((SUM(O6+AW6)*2)+(SUM(LARGE((AF6,BN6,EB6,CE6, CV6, DL6,ER6,FH6),1)+LARGE((AF6,BN6,EB6,CE6, CV6, DL6,ER6,FH6),2)+LARGE((AF6,BN6,EB6,CE6, CV6, DL6,ER6,FH6),3))))/7</f>
        <v>2.9642857142857144</v>
      </c>
      <c r="GC6" s="1">
        <f t="shared" si="111"/>
        <v>3.4285714285714253E-2</v>
      </c>
      <c r="GF6" s="1">
        <f>((SUM(S6+BA6)*2)+(SUM(LARGE((AJ6,BR6,EF6,CI6, CZ6, DP6,EV6,FL6),1)+LARGE((AJ6,BR6,EF6,CI6, CZ6, DP6,EV6,FL6),2)+LARGE((AJ6,BR6,EF6,CI6, CZ6, DP6,EV6,FL6),3))))/7</f>
        <v>2.9285714285714284</v>
      </c>
      <c r="GG6" s="1">
        <f t="shared" si="112"/>
        <v>-0.21142857142857174</v>
      </c>
      <c r="GJ6" s="1">
        <f>((SUM(W6+BE6)*2)+(SUM(LARGE((AN6,BV6,EJ6,CM6, DD6, DT6,EZ6,FP6),1)+LARGE((AN6,BV6,EJ6,CM6, DD6, DT6,EZ6,FP6),2)+LARGE((AN6,BV6,EJ6,CM6, DD6, DT6,EZ6,FP6),3))))/7</f>
        <v>3.3928571428571428</v>
      </c>
      <c r="GK6" s="1">
        <f>GJ6-3.03</f>
        <v>0.36285714285714299</v>
      </c>
    </row>
    <row r="7" spans="1:197" ht="15.75" x14ac:dyDescent="0.25">
      <c r="A7" s="8" t="s">
        <v>48</v>
      </c>
      <c r="B7" s="8" t="s">
        <v>43</v>
      </c>
      <c r="C7" s="8" t="s">
        <v>39</v>
      </c>
      <c r="D7" s="8" t="s">
        <v>40</v>
      </c>
      <c r="E7" s="8" t="s">
        <v>41</v>
      </c>
      <c r="F7" s="8" t="s">
        <v>1</v>
      </c>
      <c r="G7" s="8" t="s">
        <v>40</v>
      </c>
      <c r="H7" s="8" t="s">
        <v>1</v>
      </c>
      <c r="I7" s="70">
        <v>66.8</v>
      </c>
      <c r="J7" s="2">
        <v>3.5</v>
      </c>
      <c r="K7" s="2">
        <v>3.5</v>
      </c>
      <c r="L7" s="9">
        <f t="shared" si="0"/>
        <v>1.2000000000000002</v>
      </c>
      <c r="M7" s="2">
        <f t="shared" si="1"/>
        <v>0</v>
      </c>
      <c r="N7" s="10">
        <f t="shared" si="2"/>
        <v>0</v>
      </c>
      <c r="O7" s="2">
        <v>3.75</v>
      </c>
      <c r="P7" s="9">
        <f t="shared" si="3"/>
        <v>1.25</v>
      </c>
      <c r="Q7" s="2">
        <f t="shared" si="4"/>
        <v>0.25</v>
      </c>
      <c r="R7" s="10">
        <f t="shared" si="5"/>
        <v>4.9999999999999989E-2</v>
      </c>
      <c r="S7" s="2">
        <v>3.75</v>
      </c>
      <c r="T7" s="9">
        <f t="shared" si="6"/>
        <v>1.1600000000000001</v>
      </c>
      <c r="U7" s="2">
        <f t="shared" si="7"/>
        <v>0</v>
      </c>
      <c r="V7" s="10">
        <f t="shared" si="8"/>
        <v>-0.21</v>
      </c>
      <c r="W7" s="76">
        <v>3.5</v>
      </c>
      <c r="X7" s="9">
        <f t="shared" si="9"/>
        <v>0.91000000000000014</v>
      </c>
      <c r="Y7" s="2">
        <f t="shared" si="10"/>
        <v>-0.25</v>
      </c>
      <c r="Z7" s="10">
        <f t="shared" si="11"/>
        <v>-0.31</v>
      </c>
      <c r="AA7" s="2">
        <v>3.75</v>
      </c>
      <c r="AB7" s="2">
        <v>3.75</v>
      </c>
      <c r="AC7" s="9">
        <f t="shared" si="12"/>
        <v>1.52</v>
      </c>
      <c r="AD7" s="2">
        <f t="shared" si="13"/>
        <v>0</v>
      </c>
      <c r="AE7" s="10">
        <f t="shared" si="14"/>
        <v>0</v>
      </c>
      <c r="AF7" s="2">
        <v>3.75</v>
      </c>
      <c r="AG7" s="9">
        <f t="shared" si="15"/>
        <v>1.31</v>
      </c>
      <c r="AH7" s="2">
        <f t="shared" si="16"/>
        <v>0</v>
      </c>
      <c r="AI7" s="10">
        <f t="shared" si="17"/>
        <v>-0.21</v>
      </c>
      <c r="AJ7" s="2">
        <v>3.75</v>
      </c>
      <c r="AK7" s="9">
        <f t="shared" si="18"/>
        <v>1.3199999999999998</v>
      </c>
      <c r="AL7" s="2">
        <f t="shared" si="19"/>
        <v>0</v>
      </c>
      <c r="AM7" s="10">
        <f t="shared" si="20"/>
        <v>-0.08</v>
      </c>
      <c r="AN7" s="75">
        <v>3.75</v>
      </c>
      <c r="AO7" s="9">
        <f t="shared" si="21"/>
        <v>1.1299999999999999</v>
      </c>
      <c r="AP7" s="2">
        <f t="shared" si="22"/>
        <v>0</v>
      </c>
      <c r="AQ7" s="10">
        <f t="shared" si="23"/>
        <v>-0.19</v>
      </c>
      <c r="AR7" s="2">
        <v>3.75</v>
      </c>
      <c r="AS7" s="2">
        <v>3.75</v>
      </c>
      <c r="AT7" s="9">
        <f t="shared" si="24"/>
        <v>1.1600000000000001</v>
      </c>
      <c r="AU7" s="2">
        <f t="shared" si="25"/>
        <v>0</v>
      </c>
      <c r="AV7" s="10">
        <f t="shared" si="26"/>
        <v>0</v>
      </c>
      <c r="AW7" s="2">
        <v>3.75</v>
      </c>
      <c r="AX7" s="9">
        <f t="shared" si="27"/>
        <v>0.87000000000000011</v>
      </c>
      <c r="AY7" s="2">
        <f t="shared" si="28"/>
        <v>0</v>
      </c>
      <c r="AZ7" s="10">
        <f t="shared" si="29"/>
        <v>-0.35</v>
      </c>
      <c r="BA7" s="2">
        <v>3.5</v>
      </c>
      <c r="BB7" s="9">
        <f t="shared" si="30"/>
        <v>0.39999999999999991</v>
      </c>
      <c r="BC7" s="2">
        <f t="shared" si="31"/>
        <v>-0.25</v>
      </c>
      <c r="BD7" s="10">
        <f t="shared" si="32"/>
        <v>-0.41000000000000003</v>
      </c>
      <c r="BE7" s="75" t="s">
        <v>1</v>
      </c>
      <c r="BF7" s="9" t="str">
        <f t="shared" si="33"/>
        <v/>
      </c>
      <c r="BG7" s="2" t="str">
        <f t="shared" si="34"/>
        <v/>
      </c>
      <c r="BH7" s="10" t="str">
        <f t="shared" si="35"/>
        <v/>
      </c>
      <c r="BI7" s="2" t="s">
        <v>1</v>
      </c>
      <c r="BJ7" s="2" t="s">
        <v>1</v>
      </c>
      <c r="BK7" s="9" t="str">
        <f t="shared" si="36"/>
        <v/>
      </c>
      <c r="BL7" s="2" t="str">
        <f t="shared" si="37"/>
        <v/>
      </c>
      <c r="BM7" s="10" t="str">
        <f t="shared" si="38"/>
        <v/>
      </c>
      <c r="BN7" s="2" t="s">
        <v>1</v>
      </c>
      <c r="BO7" s="9" t="str">
        <f t="shared" si="39"/>
        <v/>
      </c>
      <c r="BP7" s="2" t="str">
        <f t="shared" si="40"/>
        <v/>
      </c>
      <c r="BQ7" s="10" t="str">
        <f t="shared" si="41"/>
        <v/>
      </c>
      <c r="BR7" s="2" t="s">
        <v>1</v>
      </c>
      <c r="BS7" s="9" t="str">
        <f t="shared" si="42"/>
        <v/>
      </c>
      <c r="BT7" s="2" t="str">
        <f t="shared" si="43"/>
        <v/>
      </c>
      <c r="BU7" s="10" t="str">
        <f t="shared" si="44"/>
        <v/>
      </c>
      <c r="BV7" s="75" t="s">
        <v>1</v>
      </c>
      <c r="BW7" s="9" t="str">
        <f t="shared" si="45"/>
        <v/>
      </c>
      <c r="BX7" s="2" t="str">
        <f t="shared" si="46"/>
        <v/>
      </c>
      <c r="BY7" s="10" t="str">
        <f t="shared" si="47"/>
        <v/>
      </c>
      <c r="BZ7" s="2" t="s">
        <v>1</v>
      </c>
      <c r="CA7" s="2" t="s">
        <v>1</v>
      </c>
      <c r="CB7" s="9" t="str">
        <f t="shared" si="48"/>
        <v/>
      </c>
      <c r="CC7" s="2" t="str">
        <f t="shared" si="49"/>
        <v/>
      </c>
      <c r="CD7" s="10" t="str">
        <f t="shared" si="50"/>
        <v/>
      </c>
      <c r="CE7" s="2" t="s">
        <v>1</v>
      </c>
      <c r="CF7" s="9" t="str">
        <f t="shared" si="51"/>
        <v/>
      </c>
      <c r="CG7" s="2" t="str">
        <f t="shared" si="52"/>
        <v/>
      </c>
      <c r="CH7" s="10" t="str">
        <f t="shared" si="53"/>
        <v/>
      </c>
      <c r="CI7" s="2" t="s">
        <v>1</v>
      </c>
      <c r="CJ7" s="9" t="str">
        <f t="shared" si="54"/>
        <v/>
      </c>
      <c r="CK7" s="2" t="str">
        <f t="shared" si="55"/>
        <v/>
      </c>
      <c r="CL7" s="10" t="str">
        <f t="shared" si="56"/>
        <v/>
      </c>
      <c r="CM7" s="75" t="s">
        <v>1</v>
      </c>
      <c r="CN7" s="9" t="str">
        <f t="shared" si="57"/>
        <v/>
      </c>
      <c r="CO7" s="2" t="str">
        <f t="shared" si="58"/>
        <v/>
      </c>
      <c r="CP7" s="10" t="str">
        <f t="shared" si="59"/>
        <v/>
      </c>
      <c r="CQ7" s="2">
        <v>4.25</v>
      </c>
      <c r="CR7" s="2">
        <v>4.5</v>
      </c>
      <c r="CS7" s="9">
        <f t="shared" si="60"/>
        <v>0.66999999999999993</v>
      </c>
      <c r="CT7" s="2">
        <f t="shared" si="61"/>
        <v>0.25</v>
      </c>
      <c r="CU7" s="10">
        <f t="shared" si="62"/>
        <v>0</v>
      </c>
      <c r="CV7" s="2">
        <v>4.5</v>
      </c>
      <c r="CW7" s="9">
        <f t="shared" si="63"/>
        <v>0.33000000000000007</v>
      </c>
      <c r="CX7" s="2">
        <f t="shared" si="64"/>
        <v>0</v>
      </c>
      <c r="CY7" s="10">
        <f t="shared" si="65"/>
        <v>-0.33</v>
      </c>
      <c r="CZ7" s="2">
        <v>3.5</v>
      </c>
      <c r="DA7" s="9">
        <f t="shared" si="66"/>
        <v>0.2200000000000002</v>
      </c>
      <c r="DB7" s="2">
        <f>IF(ISNUMBER(CZ7), CZ7-CV7, "")</f>
        <v>-1</v>
      </c>
      <c r="DC7" s="10">
        <f t="shared" si="67"/>
        <v>-0.17000000000000004</v>
      </c>
      <c r="DD7" s="75">
        <v>2.25</v>
      </c>
      <c r="DE7" s="9">
        <f t="shared" si="68"/>
        <v>-0.5</v>
      </c>
      <c r="DF7" s="2">
        <f t="shared" si="69"/>
        <v>-1.25</v>
      </c>
      <c r="DG7" s="10">
        <f t="shared" si="70"/>
        <v>-0.86</v>
      </c>
      <c r="DH7" s="2" t="s">
        <v>1</v>
      </c>
      <c r="DI7" s="9" t="str">
        <f t="shared" si="71"/>
        <v/>
      </c>
      <c r="DJ7" s="102"/>
      <c r="DK7" s="102"/>
      <c r="DL7" s="2" t="s">
        <v>1</v>
      </c>
      <c r="DM7" s="9" t="str">
        <f t="shared" si="72"/>
        <v/>
      </c>
      <c r="DN7" s="2" t="str">
        <f t="shared" si="73"/>
        <v/>
      </c>
      <c r="DO7" s="10" t="str">
        <f t="shared" si="74"/>
        <v/>
      </c>
      <c r="DP7" s="2" t="s">
        <v>1</v>
      </c>
      <c r="DQ7" s="9" t="str">
        <f t="shared" si="75"/>
        <v/>
      </c>
      <c r="DR7" s="2" t="str">
        <f t="shared" si="76"/>
        <v/>
      </c>
      <c r="DS7" s="10" t="str">
        <f t="shared" si="77"/>
        <v/>
      </c>
      <c r="DT7" s="75" t="s">
        <v>1</v>
      </c>
      <c r="DU7" s="9" t="str">
        <f t="shared" si="78"/>
        <v/>
      </c>
      <c r="DV7" s="2" t="str">
        <f t="shared" si="79"/>
        <v/>
      </c>
      <c r="DW7" s="10" t="str">
        <f t="shared" si="80"/>
        <v/>
      </c>
      <c r="DX7" s="2">
        <v>4</v>
      </c>
      <c r="DY7" s="9">
        <f t="shared" si="81"/>
        <v>0.64999999999999991</v>
      </c>
      <c r="DZ7" s="102"/>
      <c r="EA7" s="102"/>
      <c r="EB7" s="2">
        <v>4</v>
      </c>
      <c r="EC7" s="9">
        <f t="shared" si="82"/>
        <v>0.31000000000000005</v>
      </c>
      <c r="ED7" s="2">
        <f t="shared" si="83"/>
        <v>0</v>
      </c>
      <c r="EE7" s="10">
        <f t="shared" si="84"/>
        <v>0.02</v>
      </c>
      <c r="EF7" s="2">
        <v>4</v>
      </c>
      <c r="EG7" s="9">
        <f t="shared" si="85"/>
        <v>0.27</v>
      </c>
      <c r="EH7" s="2">
        <f t="shared" si="86"/>
        <v>0</v>
      </c>
      <c r="EI7" s="10">
        <f t="shared" si="87"/>
        <v>0</v>
      </c>
      <c r="EJ7" s="75">
        <v>3</v>
      </c>
      <c r="EK7" s="9">
        <f t="shared" si="88"/>
        <v>-0.5299999999999998</v>
      </c>
      <c r="EL7" s="2">
        <f t="shared" si="89"/>
        <v>-1</v>
      </c>
      <c r="EM7" s="10">
        <f t="shared" si="90"/>
        <v>-0.83</v>
      </c>
      <c r="EN7" s="2">
        <v>4</v>
      </c>
      <c r="EO7" s="9">
        <f t="shared" si="91"/>
        <v>0.33999999999999986</v>
      </c>
      <c r="EP7" s="102"/>
      <c r="EQ7" s="102"/>
      <c r="ER7" s="2">
        <v>4</v>
      </c>
      <c r="ES7" s="9">
        <f t="shared" si="92"/>
        <v>-0.19000000000000039</v>
      </c>
      <c r="ET7" s="2">
        <f t="shared" si="93"/>
        <v>0</v>
      </c>
      <c r="EU7" s="10">
        <f t="shared" si="94"/>
        <v>-0.4</v>
      </c>
      <c r="EV7" s="144">
        <v>4</v>
      </c>
      <c r="EW7" s="9">
        <f t="shared" si="95"/>
        <v>0.7799999999999998</v>
      </c>
      <c r="EX7" s="2">
        <f t="shared" si="96"/>
        <v>0</v>
      </c>
      <c r="EY7" s="10">
        <f t="shared" si="97"/>
        <v>0.22</v>
      </c>
      <c r="EZ7" s="75">
        <v>4</v>
      </c>
      <c r="FA7" s="9">
        <f t="shared" si="98"/>
        <v>0.64000000000000012</v>
      </c>
      <c r="FB7" s="2">
        <f t="shared" si="99"/>
        <v>0</v>
      </c>
      <c r="FC7" s="10">
        <f t="shared" si="100"/>
        <v>0</v>
      </c>
      <c r="FD7" s="2" t="s">
        <v>1</v>
      </c>
      <c r="FE7" s="75"/>
      <c r="FF7" s="75"/>
      <c r="FG7" s="75"/>
      <c r="FH7" s="2" t="s">
        <v>1</v>
      </c>
      <c r="FI7" s="9" t="str">
        <f t="shared" si="101"/>
        <v/>
      </c>
      <c r="FJ7" s="2" t="str">
        <f t="shared" si="102"/>
        <v/>
      </c>
      <c r="FK7" s="10" t="str">
        <f t="shared" si="103"/>
        <v/>
      </c>
      <c r="FL7" s="145" t="s">
        <v>1</v>
      </c>
      <c r="FM7" s="9" t="str">
        <f t="shared" si="104"/>
        <v/>
      </c>
      <c r="FN7" s="2" t="str">
        <f t="shared" si="105"/>
        <v/>
      </c>
      <c r="FO7" s="10" t="str">
        <f t="shared" si="106"/>
        <v/>
      </c>
      <c r="FP7" s="75" t="s">
        <v>1</v>
      </c>
      <c r="FQ7" s="9" t="str">
        <f t="shared" si="107"/>
        <v/>
      </c>
      <c r="FR7" s="2" t="str">
        <f t="shared" si="108"/>
        <v/>
      </c>
      <c r="FS7" s="10" t="str">
        <f t="shared" si="109"/>
        <v/>
      </c>
      <c r="FX7" s="1">
        <f>((SUM(K7+AS7)*2)+(SUM(LARGE((AB7,BJ7,DX7,CA7, CR7, DH7,EN7,FD7),1)+LARGE((AB7,BJ7,DX7,CA7, CR7, DH7,EN7,FD7),2)+LARGE((AB7,BJ7,DX7,CA7, CR7, DH7,EN7,FD7),3))))/7</f>
        <v>3.8571428571428572</v>
      </c>
      <c r="FY7" s="1">
        <f t="shared" si="110"/>
        <v>1.2271428571428573</v>
      </c>
      <c r="FZ7" s="1"/>
      <c r="GA7" s="1"/>
      <c r="GB7" s="1">
        <f>((SUM(O7+AW7)*2)+(SUM(LARGE((AF7,BN7,EB7,CE7, CV7, DL7,ER7,FH7),1)+LARGE((AF7,BN7,EB7,CE7, CV7, DL7,ER7,FH7),2)+LARGE((AF7,BN7,EB7,CE7, CV7, DL7,ER7,FH7),3))))/7</f>
        <v>3.9285714285714284</v>
      </c>
      <c r="GC7" s="1">
        <f t="shared" si="111"/>
        <v>0.99857142857142822</v>
      </c>
      <c r="GF7" s="1">
        <f>((SUM(S7+BA7)*2)+(SUM(LARGE((AJ7,BR7,EF7,CI7, CZ7, DP7,EV7,FL7),1)+LARGE((AJ7,BR7,EF7,CI7, CZ7, DP7,EV7,FL7),2)+LARGE((AJ7,BR7,EF7,CI7, CZ7, DP7,EV7,FL7),3))))/7</f>
        <v>3.75</v>
      </c>
      <c r="GG7" s="1">
        <f t="shared" si="112"/>
        <v>0.60999999999999988</v>
      </c>
      <c r="GJ7" s="1"/>
      <c r="GK7" s="1"/>
    </row>
    <row r="8" spans="1:197" ht="15.75" x14ac:dyDescent="0.25">
      <c r="A8" s="8" t="s">
        <v>49</v>
      </c>
      <c r="B8" s="8" t="s">
        <v>50</v>
      </c>
      <c r="C8" s="8" t="s">
        <v>47</v>
      </c>
      <c r="D8" s="8" t="s">
        <v>40</v>
      </c>
      <c r="E8" s="8" t="s">
        <v>41</v>
      </c>
      <c r="F8" s="8" t="s">
        <v>1</v>
      </c>
      <c r="G8" s="8" t="s">
        <v>40</v>
      </c>
      <c r="H8" s="8" t="s">
        <v>1</v>
      </c>
      <c r="I8" s="70">
        <v>80.900000000000006</v>
      </c>
      <c r="J8" s="2">
        <v>2.75</v>
      </c>
      <c r="K8" s="2">
        <v>2.75</v>
      </c>
      <c r="L8" s="9">
        <f t="shared" si="0"/>
        <v>0.45000000000000018</v>
      </c>
      <c r="M8" s="2">
        <f t="shared" si="1"/>
        <v>0</v>
      </c>
      <c r="N8" s="10">
        <f t="shared" si="2"/>
        <v>0</v>
      </c>
      <c r="O8" s="2">
        <v>2.75</v>
      </c>
      <c r="P8" s="9">
        <f t="shared" si="3"/>
        <v>0.25</v>
      </c>
      <c r="Q8" s="2">
        <f t="shared" si="4"/>
        <v>0</v>
      </c>
      <c r="R8" s="10">
        <f t="shared" si="5"/>
        <v>-0.2</v>
      </c>
      <c r="S8" s="2">
        <v>3.5</v>
      </c>
      <c r="T8" s="9">
        <f t="shared" si="6"/>
        <v>0.91000000000000014</v>
      </c>
      <c r="U8" s="2">
        <f t="shared" si="7"/>
        <v>0.75</v>
      </c>
      <c r="V8" s="10">
        <f t="shared" si="8"/>
        <v>0.54</v>
      </c>
      <c r="W8" s="76">
        <v>3.5</v>
      </c>
      <c r="X8" s="9">
        <f t="shared" si="9"/>
        <v>0.91000000000000014</v>
      </c>
      <c r="Y8" s="2">
        <f t="shared" si="10"/>
        <v>0</v>
      </c>
      <c r="Z8" s="10">
        <f t="shared" si="11"/>
        <v>-0.06</v>
      </c>
      <c r="AA8" s="2">
        <v>2.25</v>
      </c>
      <c r="AB8" s="2">
        <v>2.25</v>
      </c>
      <c r="AC8" s="9">
        <f t="shared" si="12"/>
        <v>2.0000000000000018E-2</v>
      </c>
      <c r="AD8" s="2">
        <f t="shared" si="13"/>
        <v>0</v>
      </c>
      <c r="AE8" s="10">
        <f t="shared" si="14"/>
        <v>0</v>
      </c>
      <c r="AF8" s="2">
        <v>2.5</v>
      </c>
      <c r="AG8" s="9">
        <f t="shared" si="15"/>
        <v>6.0000000000000053E-2</v>
      </c>
      <c r="AH8" s="2">
        <f t="shared" si="16"/>
        <v>0.25</v>
      </c>
      <c r="AI8" s="10">
        <f t="shared" si="17"/>
        <v>4.0000000000000008E-2</v>
      </c>
      <c r="AJ8" s="2">
        <v>2.75</v>
      </c>
      <c r="AK8" s="9">
        <f t="shared" si="18"/>
        <v>0.31999999999999984</v>
      </c>
      <c r="AL8" s="2">
        <f t="shared" si="19"/>
        <v>0.25</v>
      </c>
      <c r="AM8" s="10">
        <f t="shared" si="20"/>
        <v>0.16999999999999998</v>
      </c>
      <c r="AN8" s="75">
        <v>3.25</v>
      </c>
      <c r="AO8" s="9">
        <f t="shared" si="21"/>
        <v>0.62999999999999989</v>
      </c>
      <c r="AP8" s="2">
        <f t="shared" si="22"/>
        <v>0.5</v>
      </c>
      <c r="AQ8" s="10">
        <f t="shared" si="23"/>
        <v>0.31</v>
      </c>
      <c r="AR8" s="2">
        <v>2.25</v>
      </c>
      <c r="AS8" s="2">
        <v>2.25</v>
      </c>
      <c r="AT8" s="9">
        <f t="shared" si="24"/>
        <v>-0.33999999999999986</v>
      </c>
      <c r="AU8" s="2">
        <f t="shared" si="25"/>
        <v>0</v>
      </c>
      <c r="AV8" s="10">
        <f t="shared" si="26"/>
        <v>0</v>
      </c>
      <c r="AW8" s="2">
        <v>2.25</v>
      </c>
      <c r="AX8" s="9">
        <f t="shared" si="27"/>
        <v>-0.62999999999999989</v>
      </c>
      <c r="AY8" s="2">
        <f t="shared" si="28"/>
        <v>0</v>
      </c>
      <c r="AZ8" s="10">
        <f t="shared" si="29"/>
        <v>-0.35</v>
      </c>
      <c r="BA8" s="2">
        <v>2.75</v>
      </c>
      <c r="BB8" s="9">
        <f t="shared" si="30"/>
        <v>-0.35000000000000009</v>
      </c>
      <c r="BC8" s="2">
        <f t="shared" si="31"/>
        <v>0.5</v>
      </c>
      <c r="BD8" s="10">
        <f t="shared" si="32"/>
        <v>0.33999999999999997</v>
      </c>
      <c r="BE8" s="75">
        <v>3.25</v>
      </c>
      <c r="BF8" s="9">
        <f t="shared" si="33"/>
        <v>0.14999999999999991</v>
      </c>
      <c r="BG8" s="2">
        <f t="shared" si="34"/>
        <v>0.5</v>
      </c>
      <c r="BH8" s="10">
        <f t="shared" si="35"/>
        <v>0.37</v>
      </c>
      <c r="BI8" s="2" t="s">
        <v>1</v>
      </c>
      <c r="BJ8" s="2" t="s">
        <v>1</v>
      </c>
      <c r="BK8" s="9" t="str">
        <f t="shared" si="36"/>
        <v/>
      </c>
      <c r="BL8" s="2" t="str">
        <f t="shared" si="37"/>
        <v/>
      </c>
      <c r="BM8" s="10" t="str">
        <f t="shared" si="38"/>
        <v/>
      </c>
      <c r="BN8" s="2" t="s">
        <v>1</v>
      </c>
      <c r="BO8" s="9" t="str">
        <f t="shared" si="39"/>
        <v/>
      </c>
      <c r="BP8" s="2" t="str">
        <f t="shared" si="40"/>
        <v/>
      </c>
      <c r="BQ8" s="10" t="str">
        <f t="shared" si="41"/>
        <v/>
      </c>
      <c r="BR8" s="2" t="s">
        <v>1</v>
      </c>
      <c r="BS8" s="9" t="str">
        <f t="shared" si="42"/>
        <v/>
      </c>
      <c r="BT8" s="2" t="str">
        <f t="shared" si="43"/>
        <v/>
      </c>
      <c r="BU8" s="10" t="str">
        <f t="shared" si="44"/>
        <v/>
      </c>
      <c r="BV8" s="75" t="s">
        <v>1</v>
      </c>
      <c r="BW8" s="9" t="str">
        <f t="shared" si="45"/>
        <v/>
      </c>
      <c r="BX8" s="2" t="str">
        <f t="shared" si="46"/>
        <v/>
      </c>
      <c r="BY8" s="10" t="str">
        <f t="shared" si="47"/>
        <v/>
      </c>
      <c r="BZ8" s="2">
        <v>1.75</v>
      </c>
      <c r="CA8" s="2">
        <v>1.75</v>
      </c>
      <c r="CB8" s="9">
        <f t="shared" si="48"/>
        <v>-0.4700000000000002</v>
      </c>
      <c r="CC8" s="2">
        <f t="shared" si="49"/>
        <v>0</v>
      </c>
      <c r="CD8" s="10">
        <f t="shared" si="50"/>
        <v>-0.72</v>
      </c>
      <c r="CE8" s="2">
        <v>2.5</v>
      </c>
      <c r="CF8" s="9">
        <f t="shared" si="51"/>
        <v>-0.25</v>
      </c>
      <c r="CG8" s="2">
        <f t="shared" si="52"/>
        <v>0.75</v>
      </c>
      <c r="CH8" s="10">
        <f t="shared" si="53"/>
        <v>0.21999999999999997</v>
      </c>
      <c r="CI8" s="2">
        <v>2.75</v>
      </c>
      <c r="CJ8" s="9">
        <f t="shared" si="54"/>
        <v>-0.2200000000000002</v>
      </c>
      <c r="CK8" s="2">
        <f t="shared" si="55"/>
        <v>0.25</v>
      </c>
      <c r="CL8" s="10">
        <f t="shared" si="56"/>
        <v>0.03</v>
      </c>
      <c r="CM8" s="75">
        <v>2.75</v>
      </c>
      <c r="CN8" s="9">
        <f t="shared" si="57"/>
        <v>0.14000000000000012</v>
      </c>
      <c r="CO8" s="2">
        <f t="shared" si="58"/>
        <v>0</v>
      </c>
      <c r="CP8" s="10">
        <f t="shared" si="59"/>
        <v>-0.36</v>
      </c>
      <c r="CQ8" s="2" t="s">
        <v>1</v>
      </c>
      <c r="CR8" s="2" t="s">
        <v>1</v>
      </c>
      <c r="CS8" s="9" t="str">
        <f t="shared" si="60"/>
        <v/>
      </c>
      <c r="CT8" s="2" t="str">
        <f t="shared" si="61"/>
        <v/>
      </c>
      <c r="CU8" s="10" t="str">
        <f t="shared" si="62"/>
        <v/>
      </c>
      <c r="CV8" s="2" t="s">
        <v>1</v>
      </c>
      <c r="CW8" s="9" t="str">
        <f t="shared" si="63"/>
        <v/>
      </c>
      <c r="CX8" s="2" t="str">
        <f t="shared" si="64"/>
        <v/>
      </c>
      <c r="CY8" s="10" t="str">
        <f t="shared" si="65"/>
        <v/>
      </c>
      <c r="CZ8" s="2">
        <v>3.5</v>
      </c>
      <c r="DA8" s="9">
        <f t="shared" si="66"/>
        <v>0.2200000000000002</v>
      </c>
      <c r="DB8" s="2"/>
      <c r="DC8" s="10" t="str">
        <f t="shared" si="67"/>
        <v/>
      </c>
      <c r="DD8" s="75">
        <v>3.5</v>
      </c>
      <c r="DE8" s="9">
        <f t="shared" si="68"/>
        <v>0.75</v>
      </c>
      <c r="DF8" s="2">
        <f t="shared" si="69"/>
        <v>0</v>
      </c>
      <c r="DG8" s="10">
        <f t="shared" si="70"/>
        <v>0.39</v>
      </c>
      <c r="DH8" s="2">
        <v>2</v>
      </c>
      <c r="DI8" s="9">
        <f t="shared" si="71"/>
        <v>-2.9999999999999805E-2</v>
      </c>
      <c r="DJ8" s="102"/>
      <c r="DK8" s="102"/>
      <c r="DL8" s="2">
        <v>1.25</v>
      </c>
      <c r="DM8" s="9">
        <f t="shared" si="72"/>
        <v>-0.91999999999999993</v>
      </c>
      <c r="DN8" s="2">
        <f t="shared" si="73"/>
        <v>-0.75</v>
      </c>
      <c r="DO8" s="10">
        <f t="shared" si="74"/>
        <v>-0.42</v>
      </c>
      <c r="DP8" s="2">
        <v>1.25</v>
      </c>
      <c r="DQ8" s="9">
        <f t="shared" si="75"/>
        <v>-0.91999999999999993</v>
      </c>
      <c r="DR8" s="2">
        <f t="shared" si="76"/>
        <v>0</v>
      </c>
      <c r="DS8" s="10">
        <f t="shared" si="77"/>
        <v>0</v>
      </c>
      <c r="DT8" s="75">
        <v>1.25</v>
      </c>
      <c r="DU8" s="9">
        <f t="shared" si="78"/>
        <v>-1.25</v>
      </c>
      <c r="DV8" s="2">
        <f t="shared" si="79"/>
        <v>0</v>
      </c>
      <c r="DW8" s="10">
        <f t="shared" si="80"/>
        <v>0.05</v>
      </c>
      <c r="DX8" s="2">
        <v>4</v>
      </c>
      <c r="DY8" s="9">
        <f t="shared" si="81"/>
        <v>0.64999999999999991</v>
      </c>
      <c r="DZ8" s="102"/>
      <c r="EA8" s="102"/>
      <c r="EB8" s="2">
        <v>4</v>
      </c>
      <c r="EC8" s="9">
        <f t="shared" si="82"/>
        <v>0.31000000000000005</v>
      </c>
      <c r="ED8" s="2">
        <f t="shared" si="83"/>
        <v>0</v>
      </c>
      <c r="EE8" s="10">
        <f t="shared" si="84"/>
        <v>0.02</v>
      </c>
      <c r="EF8" s="2">
        <v>4</v>
      </c>
      <c r="EG8" s="9">
        <f t="shared" si="85"/>
        <v>0.27</v>
      </c>
      <c r="EH8" s="2">
        <f t="shared" si="86"/>
        <v>0</v>
      </c>
      <c r="EI8" s="10">
        <f t="shared" si="87"/>
        <v>0</v>
      </c>
      <c r="EJ8" s="75">
        <v>4</v>
      </c>
      <c r="EK8" s="9">
        <f t="shared" si="88"/>
        <v>0.4700000000000002</v>
      </c>
      <c r="EL8" s="2">
        <f t="shared" si="89"/>
        <v>0</v>
      </c>
      <c r="EM8" s="10">
        <f t="shared" si="90"/>
        <v>0.17</v>
      </c>
      <c r="EN8" s="2">
        <v>4</v>
      </c>
      <c r="EO8" s="9">
        <f t="shared" si="91"/>
        <v>0.33999999999999986</v>
      </c>
      <c r="EP8" s="102"/>
      <c r="EQ8" s="102"/>
      <c r="ER8" s="2">
        <v>4</v>
      </c>
      <c r="ES8" s="9">
        <f t="shared" si="92"/>
        <v>-0.19000000000000039</v>
      </c>
      <c r="ET8" s="2">
        <f t="shared" si="93"/>
        <v>0</v>
      </c>
      <c r="EU8" s="10">
        <f t="shared" si="94"/>
        <v>-0.4</v>
      </c>
      <c r="EV8" s="144">
        <v>4</v>
      </c>
      <c r="EW8" s="9">
        <f t="shared" si="95"/>
        <v>0.7799999999999998</v>
      </c>
      <c r="EX8" s="2">
        <f t="shared" si="96"/>
        <v>0</v>
      </c>
      <c r="EY8" s="10">
        <f t="shared" si="97"/>
        <v>0.22</v>
      </c>
      <c r="EZ8" s="75">
        <v>4</v>
      </c>
      <c r="FA8" s="9">
        <f t="shared" si="98"/>
        <v>0.64000000000000012</v>
      </c>
      <c r="FB8" s="2">
        <f t="shared" si="99"/>
        <v>0</v>
      </c>
      <c r="FC8" s="10">
        <f t="shared" si="100"/>
        <v>0</v>
      </c>
      <c r="FD8" s="2" t="s">
        <v>1</v>
      </c>
      <c r="FE8" s="75"/>
      <c r="FF8" s="75"/>
      <c r="FG8" s="75"/>
      <c r="FH8" s="2" t="s">
        <v>1</v>
      </c>
      <c r="FI8" s="9" t="str">
        <f t="shared" si="101"/>
        <v/>
      </c>
      <c r="FJ8" s="2" t="str">
        <f t="shared" si="102"/>
        <v/>
      </c>
      <c r="FK8" s="10" t="str">
        <f t="shared" si="103"/>
        <v/>
      </c>
      <c r="FL8" s="145" t="s">
        <v>1</v>
      </c>
      <c r="FM8" s="9" t="str">
        <f t="shared" si="104"/>
        <v/>
      </c>
      <c r="FN8" s="2" t="str">
        <f t="shared" si="105"/>
        <v/>
      </c>
      <c r="FO8" s="10" t="str">
        <f t="shared" si="106"/>
        <v/>
      </c>
      <c r="FP8" s="75" t="s">
        <v>1</v>
      </c>
      <c r="FQ8" s="9" t="str">
        <f t="shared" si="107"/>
        <v/>
      </c>
      <c r="FR8" s="2" t="str">
        <f t="shared" si="108"/>
        <v/>
      </c>
      <c r="FS8" s="10" t="str">
        <f t="shared" si="109"/>
        <v/>
      </c>
      <c r="FX8" s="1">
        <f>((SUM(K8+AS8)*2)+(SUM(LARGE((AB8,BJ8,DX8,CA8, CR8, DH8,EN8,FD8),1)+LARGE((AB8,BJ8,DX8,CA8, CR8, DH8,EN8,FD8),2)+LARGE((AB8,BJ8,DX8,CA8, CR8, DH8,EN8,FD8),3))))/7</f>
        <v>2.8928571428571428</v>
      </c>
      <c r="FY8" s="1">
        <f t="shared" si="110"/>
        <v>0.2628571428571429</v>
      </c>
      <c r="FZ8" s="1"/>
      <c r="GA8" s="1"/>
      <c r="GB8" s="1">
        <f>((SUM(O8+AW8)*2)+(SUM(LARGE((AF8,BN8,EB8,CE8, CV8, DL8,ER8,FH8),1)+LARGE((AF8,BN8,EB8,CE8, CV8, DL8,ER8,FH8),2)+LARGE((AF8,BN8,EB8,CE8, CV8, DL8,ER8,FH8),3))))/7</f>
        <v>2.9285714285714284</v>
      </c>
      <c r="GC8" s="1">
        <f t="shared" si="111"/>
        <v>-1.4285714285717788E-3</v>
      </c>
      <c r="GF8" s="1">
        <f>((SUM(S8+BA8)*2)+(SUM(LARGE((AJ8,BR8,EF8,CI8, CZ8, DP8,EV8,FL8),1)+LARGE((AJ8,BR8,EF8,CI8, CZ8, DP8,EV8,FL8),2)+LARGE((AJ8,BR8,EF8,CI8, CZ8, DP8,EV8,FL8),3))))/7</f>
        <v>3.4285714285714284</v>
      </c>
      <c r="GG8" s="1">
        <f t="shared" si="112"/>
        <v>0.28857142857142826</v>
      </c>
      <c r="GJ8" s="1">
        <f>((SUM(W8+BE8)*2)+(SUM(LARGE((AN8,BV8,EJ8,CM8, DD8, DT8,EZ8,FP8),1)+LARGE((AN8,BV8,EJ8,CM8, DD8, DT8,EZ8,FP8),2)+LARGE((AN8,BV8,EJ8,CM8, DD8, DT8,EZ8,FP8),3))))/7</f>
        <v>3.5714285714285716</v>
      </c>
      <c r="GK8" s="1">
        <f>GJ8-3.03</f>
        <v>0.54142857142857181</v>
      </c>
    </row>
    <row r="9" spans="1:197" ht="15.75" x14ac:dyDescent="0.25">
      <c r="A9" s="8" t="s">
        <v>51</v>
      </c>
      <c r="B9" s="8" t="s">
        <v>52</v>
      </c>
      <c r="C9" s="8" t="s">
        <v>47</v>
      </c>
      <c r="D9" s="8" t="s">
        <v>40</v>
      </c>
      <c r="E9" s="8" t="s">
        <v>41</v>
      </c>
      <c r="F9" s="8" t="s">
        <v>1</v>
      </c>
      <c r="G9" s="8" t="s">
        <v>40</v>
      </c>
      <c r="H9" s="8" t="s">
        <v>1</v>
      </c>
      <c r="I9" s="70">
        <v>31.5</v>
      </c>
      <c r="J9" s="2">
        <v>2.5</v>
      </c>
      <c r="K9" s="2">
        <v>2.5</v>
      </c>
      <c r="L9" s="9">
        <f t="shared" si="0"/>
        <v>0.20000000000000018</v>
      </c>
      <c r="M9" s="2">
        <f t="shared" si="1"/>
        <v>0</v>
      </c>
      <c r="N9" s="10">
        <f t="shared" si="2"/>
        <v>0</v>
      </c>
      <c r="O9" s="2">
        <v>2.5</v>
      </c>
      <c r="P9" s="9">
        <f t="shared" si="3"/>
        <v>0</v>
      </c>
      <c r="Q9" s="2">
        <f t="shared" si="4"/>
        <v>0</v>
      </c>
      <c r="R9" s="10">
        <f t="shared" si="5"/>
        <v>-0.2</v>
      </c>
      <c r="S9" s="2">
        <v>2.5</v>
      </c>
      <c r="T9" s="9">
        <f t="shared" si="6"/>
        <v>-8.9999999999999858E-2</v>
      </c>
      <c r="U9" s="2">
        <f t="shared" si="7"/>
        <v>0</v>
      </c>
      <c r="V9" s="10">
        <f t="shared" si="8"/>
        <v>-0.21</v>
      </c>
      <c r="W9" s="76">
        <v>2.5</v>
      </c>
      <c r="X9" s="9">
        <f t="shared" si="9"/>
        <v>-8.9999999999999858E-2</v>
      </c>
      <c r="Y9" s="2">
        <f t="shared" si="10"/>
        <v>0</v>
      </c>
      <c r="Z9" s="10">
        <f t="shared" si="11"/>
        <v>-0.06</v>
      </c>
      <c r="AA9" s="2">
        <v>1.75</v>
      </c>
      <c r="AB9" s="2">
        <v>1.75</v>
      </c>
      <c r="AC9" s="9">
        <f t="shared" si="12"/>
        <v>-0.48</v>
      </c>
      <c r="AD9" s="2">
        <f t="shared" si="13"/>
        <v>0</v>
      </c>
      <c r="AE9" s="10">
        <f t="shared" si="14"/>
        <v>0</v>
      </c>
      <c r="AF9" s="2">
        <v>1.75</v>
      </c>
      <c r="AG9" s="9">
        <f t="shared" si="15"/>
        <v>-0.69</v>
      </c>
      <c r="AH9" s="2">
        <f t="shared" si="16"/>
        <v>0</v>
      </c>
      <c r="AI9" s="10">
        <f t="shared" si="17"/>
        <v>-0.21</v>
      </c>
      <c r="AJ9" s="2">
        <v>1.75</v>
      </c>
      <c r="AK9" s="9">
        <f t="shared" si="18"/>
        <v>-0.68000000000000016</v>
      </c>
      <c r="AL9" s="2">
        <f t="shared" si="19"/>
        <v>0</v>
      </c>
      <c r="AM9" s="10">
        <f t="shared" si="20"/>
        <v>-0.08</v>
      </c>
      <c r="AN9" s="75">
        <v>2.25</v>
      </c>
      <c r="AO9" s="9">
        <f t="shared" si="21"/>
        <v>-0.37000000000000011</v>
      </c>
      <c r="AP9" s="2">
        <f t="shared" si="22"/>
        <v>0.5</v>
      </c>
      <c r="AQ9" s="10">
        <f t="shared" si="23"/>
        <v>0.31</v>
      </c>
      <c r="AR9" s="2">
        <v>2.25</v>
      </c>
      <c r="AS9" s="2">
        <v>2.25</v>
      </c>
      <c r="AT9" s="9">
        <f t="shared" si="24"/>
        <v>-0.33999999999999986</v>
      </c>
      <c r="AU9" s="2">
        <f t="shared" si="25"/>
        <v>0</v>
      </c>
      <c r="AV9" s="10">
        <f t="shared" si="26"/>
        <v>0</v>
      </c>
      <c r="AW9" s="2">
        <v>2.75</v>
      </c>
      <c r="AX9" s="9">
        <f t="shared" si="27"/>
        <v>-0.12999999999999989</v>
      </c>
      <c r="AY9" s="2">
        <f t="shared" si="28"/>
        <v>0.5</v>
      </c>
      <c r="AZ9" s="10">
        <f t="shared" si="29"/>
        <v>0.15000000000000002</v>
      </c>
      <c r="BA9" s="2" t="s">
        <v>1</v>
      </c>
      <c r="BB9" s="9" t="str">
        <f t="shared" si="30"/>
        <v/>
      </c>
      <c r="BC9" s="2" t="str">
        <f t="shared" si="31"/>
        <v/>
      </c>
      <c r="BD9" s="10" t="str">
        <f t="shared" si="32"/>
        <v/>
      </c>
      <c r="BE9" s="75" t="s">
        <v>1</v>
      </c>
      <c r="BF9" s="9" t="str">
        <f t="shared" si="33"/>
        <v/>
      </c>
      <c r="BG9" s="2" t="str">
        <f t="shared" si="34"/>
        <v/>
      </c>
      <c r="BH9" s="10" t="str">
        <f t="shared" si="35"/>
        <v/>
      </c>
      <c r="BI9" s="2" t="s">
        <v>1</v>
      </c>
      <c r="BJ9" s="2" t="s">
        <v>1</v>
      </c>
      <c r="BK9" s="9" t="str">
        <f t="shared" si="36"/>
        <v/>
      </c>
      <c r="BL9" s="2" t="str">
        <f t="shared" si="37"/>
        <v/>
      </c>
      <c r="BM9" s="10" t="str">
        <f t="shared" si="38"/>
        <v/>
      </c>
      <c r="BN9" s="2" t="s">
        <v>1</v>
      </c>
      <c r="BO9" s="9" t="str">
        <f t="shared" si="39"/>
        <v/>
      </c>
      <c r="BP9" s="2" t="str">
        <f t="shared" si="40"/>
        <v/>
      </c>
      <c r="BQ9" s="10" t="str">
        <f t="shared" si="41"/>
        <v/>
      </c>
      <c r="BR9" s="2" t="s">
        <v>1</v>
      </c>
      <c r="BS9" s="9" t="str">
        <f t="shared" si="42"/>
        <v/>
      </c>
      <c r="BT9" s="2" t="str">
        <f t="shared" si="43"/>
        <v/>
      </c>
      <c r="BU9" s="10" t="str">
        <f t="shared" si="44"/>
        <v/>
      </c>
      <c r="BV9" s="75" t="s">
        <v>1</v>
      </c>
      <c r="BW9" s="9" t="str">
        <f t="shared" si="45"/>
        <v/>
      </c>
      <c r="BX9" s="2" t="str">
        <f t="shared" si="46"/>
        <v/>
      </c>
      <c r="BY9" s="10" t="str">
        <f t="shared" si="47"/>
        <v/>
      </c>
      <c r="BZ9" s="2" t="s">
        <v>1</v>
      </c>
      <c r="CA9" s="2" t="s">
        <v>1</v>
      </c>
      <c r="CB9" s="9" t="str">
        <f t="shared" si="48"/>
        <v/>
      </c>
      <c r="CC9" s="2" t="str">
        <f t="shared" si="49"/>
        <v/>
      </c>
      <c r="CD9" s="10" t="str">
        <f t="shared" si="50"/>
        <v/>
      </c>
      <c r="CE9" s="2" t="s">
        <v>1</v>
      </c>
      <c r="CF9" s="9" t="str">
        <f t="shared" si="51"/>
        <v/>
      </c>
      <c r="CG9" s="2" t="str">
        <f t="shared" si="52"/>
        <v/>
      </c>
      <c r="CH9" s="10" t="str">
        <f t="shared" si="53"/>
        <v/>
      </c>
      <c r="CI9" s="2" t="s">
        <v>1</v>
      </c>
      <c r="CJ9" s="9" t="str">
        <f t="shared" si="54"/>
        <v/>
      </c>
      <c r="CK9" s="2" t="str">
        <f t="shared" si="55"/>
        <v/>
      </c>
      <c r="CL9" s="10" t="str">
        <f t="shared" si="56"/>
        <v/>
      </c>
      <c r="CM9" s="75" t="s">
        <v>1</v>
      </c>
      <c r="CN9" s="9" t="str">
        <f t="shared" si="57"/>
        <v/>
      </c>
      <c r="CO9" s="2" t="str">
        <f t="shared" si="58"/>
        <v/>
      </c>
      <c r="CP9" s="10" t="str">
        <f t="shared" si="59"/>
        <v/>
      </c>
      <c r="CQ9" s="2">
        <v>2.25</v>
      </c>
      <c r="CR9" s="2">
        <v>2.5</v>
      </c>
      <c r="CS9" s="9">
        <f t="shared" si="60"/>
        <v>-1.33</v>
      </c>
      <c r="CT9" s="2">
        <f t="shared" si="61"/>
        <v>0.25</v>
      </c>
      <c r="CU9" s="10">
        <f t="shared" si="62"/>
        <v>0</v>
      </c>
      <c r="CV9" s="2">
        <v>3.5</v>
      </c>
      <c r="CW9" s="9">
        <f t="shared" si="63"/>
        <v>-0.66999999999999993</v>
      </c>
      <c r="CX9" s="2">
        <f t="shared" si="64"/>
        <v>1</v>
      </c>
      <c r="CY9" s="10">
        <f t="shared" si="65"/>
        <v>0.66999999999999993</v>
      </c>
      <c r="CZ9" s="2">
        <v>1.5</v>
      </c>
      <c r="DA9" s="9">
        <f t="shared" si="66"/>
        <v>-1.7799999999999998</v>
      </c>
      <c r="DB9" s="2">
        <f t="shared" ref="DB9:DB24" si="113">IF(ISNUMBER(CZ9), CZ9-CV9, "")</f>
        <v>-2</v>
      </c>
      <c r="DC9" s="10">
        <f t="shared" si="67"/>
        <v>-1.17</v>
      </c>
      <c r="DD9" s="75">
        <v>1.5</v>
      </c>
      <c r="DE9" s="9">
        <f t="shared" si="68"/>
        <v>-1.25</v>
      </c>
      <c r="DF9" s="2">
        <f t="shared" si="69"/>
        <v>0</v>
      </c>
      <c r="DG9" s="10">
        <f t="shared" si="70"/>
        <v>0.39</v>
      </c>
      <c r="DH9" s="2">
        <v>0</v>
      </c>
      <c r="DI9" s="9">
        <f t="shared" si="71"/>
        <v>-2.0299999999999998</v>
      </c>
      <c r="DJ9" s="102"/>
      <c r="DK9" s="102"/>
      <c r="DL9" s="2">
        <v>0</v>
      </c>
      <c r="DM9" s="9">
        <f t="shared" si="72"/>
        <v>-2.17</v>
      </c>
      <c r="DN9" s="2">
        <f t="shared" si="73"/>
        <v>0</v>
      </c>
      <c r="DO9" s="10">
        <f t="shared" si="74"/>
        <v>0.33</v>
      </c>
      <c r="DP9" s="2">
        <v>0</v>
      </c>
      <c r="DQ9" s="9">
        <f t="shared" si="75"/>
        <v>-2.17</v>
      </c>
      <c r="DR9" s="2">
        <f t="shared" si="76"/>
        <v>0</v>
      </c>
      <c r="DS9" s="10">
        <f t="shared" si="77"/>
        <v>0</v>
      </c>
      <c r="DT9" s="75">
        <v>0</v>
      </c>
      <c r="DU9" s="9">
        <f t="shared" si="78"/>
        <v>-2.5</v>
      </c>
      <c r="DV9" s="2">
        <f t="shared" si="79"/>
        <v>0</v>
      </c>
      <c r="DW9" s="10">
        <f t="shared" si="80"/>
        <v>0.05</v>
      </c>
      <c r="DX9" s="2" t="s">
        <v>1</v>
      </c>
      <c r="DY9" s="9" t="str">
        <f t="shared" si="81"/>
        <v/>
      </c>
      <c r="DZ9" s="102"/>
      <c r="EA9" s="102"/>
      <c r="EB9" s="2" t="s">
        <v>1</v>
      </c>
      <c r="EC9" s="9" t="str">
        <f t="shared" si="82"/>
        <v/>
      </c>
      <c r="ED9" s="2" t="str">
        <f t="shared" si="83"/>
        <v/>
      </c>
      <c r="EE9" s="10" t="str">
        <f t="shared" si="84"/>
        <v/>
      </c>
      <c r="EF9" s="2"/>
      <c r="EG9" s="9" t="str">
        <f t="shared" si="85"/>
        <v/>
      </c>
      <c r="EH9" s="2" t="str">
        <f t="shared" si="86"/>
        <v/>
      </c>
      <c r="EI9" s="10" t="str">
        <f t="shared" si="87"/>
        <v/>
      </c>
      <c r="EJ9" s="75"/>
      <c r="EK9" s="9" t="str">
        <f t="shared" si="88"/>
        <v/>
      </c>
      <c r="EL9" s="2" t="str">
        <f t="shared" si="89"/>
        <v/>
      </c>
      <c r="EM9" s="10" t="str">
        <f t="shared" si="90"/>
        <v/>
      </c>
      <c r="EN9" s="2">
        <v>0</v>
      </c>
      <c r="EO9" s="9">
        <f t="shared" si="91"/>
        <v>-3.66</v>
      </c>
      <c r="EP9" s="102"/>
      <c r="EQ9" s="102"/>
      <c r="ER9" s="2">
        <v>0</v>
      </c>
      <c r="ES9" s="9">
        <f t="shared" si="92"/>
        <v>-4.1900000000000004</v>
      </c>
      <c r="ET9" s="2">
        <f t="shared" si="93"/>
        <v>0</v>
      </c>
      <c r="EU9" s="10">
        <f t="shared" si="94"/>
        <v>-0.4</v>
      </c>
      <c r="EV9" s="144">
        <v>4</v>
      </c>
      <c r="EW9" s="9">
        <f t="shared" si="95"/>
        <v>0.7799999999999998</v>
      </c>
      <c r="EX9" s="2">
        <f t="shared" si="96"/>
        <v>4</v>
      </c>
      <c r="EY9" s="10">
        <f t="shared" si="97"/>
        <v>4.22</v>
      </c>
      <c r="EZ9" s="75">
        <v>4</v>
      </c>
      <c r="FA9" s="9">
        <f t="shared" si="98"/>
        <v>0.64000000000000012</v>
      </c>
      <c r="FB9" s="2">
        <f t="shared" si="99"/>
        <v>0</v>
      </c>
      <c r="FC9" s="10">
        <f t="shared" si="100"/>
        <v>0</v>
      </c>
      <c r="FD9" s="2" t="s">
        <v>1</v>
      </c>
      <c r="FE9" s="75"/>
      <c r="FF9" s="75"/>
      <c r="FG9" s="75"/>
      <c r="FH9" s="2" t="s">
        <v>1</v>
      </c>
      <c r="FI9" s="9" t="str">
        <f t="shared" si="101"/>
        <v/>
      </c>
      <c r="FJ9" s="2" t="str">
        <f t="shared" si="102"/>
        <v/>
      </c>
      <c r="FK9" s="10" t="str">
        <f t="shared" si="103"/>
        <v/>
      </c>
      <c r="FL9" s="145" t="s">
        <v>1</v>
      </c>
      <c r="FM9" s="9" t="str">
        <f t="shared" si="104"/>
        <v/>
      </c>
      <c r="FN9" s="2" t="str">
        <f t="shared" si="105"/>
        <v/>
      </c>
      <c r="FO9" s="10" t="str">
        <f t="shared" si="106"/>
        <v/>
      </c>
      <c r="FP9" s="75" t="s">
        <v>1</v>
      </c>
      <c r="FQ9" s="9" t="str">
        <f t="shared" si="107"/>
        <v/>
      </c>
      <c r="FR9" s="2" t="str">
        <f t="shared" si="108"/>
        <v/>
      </c>
      <c r="FS9" s="10" t="str">
        <f t="shared" si="109"/>
        <v/>
      </c>
      <c r="FX9" s="1">
        <f>((SUM(K9+AS9)*2)+(SUM(LARGE((AB9,BJ9,DX9,CA9, CR9, DH9,EN9,FD9),1)+LARGE((AB9,BJ9,DX9,CA9, CR9, DH9,EN9,FD9),2)+LARGE((AB9,BJ9,DX9,CA9, CR9, DH9,EN9,FD9),3))))/7</f>
        <v>1.9642857142857142</v>
      </c>
      <c r="FY9" s="1">
        <f t="shared" si="110"/>
        <v>-0.6657142857142857</v>
      </c>
      <c r="FZ9" s="1"/>
      <c r="GA9" s="1"/>
      <c r="GB9" s="1">
        <f>((SUM(O9+AW9)*2)+(SUM(LARGE((AF9,BN9,EB9,CE9, CV9, DL9,ER9,FH9),1)+LARGE((AF9,BN9,EB9,CE9, CV9, DL9,ER9,FH9),2)+LARGE((AF9,BN9,EB9,CE9, CV9, DL9,ER9,FH9),3))))/7</f>
        <v>2.25</v>
      </c>
      <c r="GC9" s="1">
        <f t="shared" si="111"/>
        <v>-0.68000000000000016</v>
      </c>
      <c r="GF9" s="1"/>
      <c r="GG9" s="1">
        <f t="shared" si="112"/>
        <v>-3.14</v>
      </c>
      <c r="GJ9" s="1"/>
      <c r="GK9" s="1"/>
    </row>
    <row r="10" spans="1:197" ht="15.75" x14ac:dyDescent="0.25">
      <c r="A10" s="8" t="s">
        <v>53</v>
      </c>
      <c r="B10" s="8" t="s">
        <v>38</v>
      </c>
      <c r="C10" s="8" t="s">
        <v>47</v>
      </c>
      <c r="D10" s="8" t="s">
        <v>40</v>
      </c>
      <c r="E10" s="8" t="s">
        <v>41</v>
      </c>
      <c r="F10" s="8" t="s">
        <v>1</v>
      </c>
      <c r="G10" s="8" t="s">
        <v>44</v>
      </c>
      <c r="H10" s="8" t="s">
        <v>44</v>
      </c>
      <c r="I10" s="70">
        <v>73.8</v>
      </c>
      <c r="J10" s="2" t="s">
        <v>1</v>
      </c>
      <c r="K10" s="2" t="s">
        <v>1</v>
      </c>
      <c r="L10" s="9" t="str">
        <f t="shared" si="0"/>
        <v/>
      </c>
      <c r="M10" s="2" t="str">
        <f t="shared" si="1"/>
        <v/>
      </c>
      <c r="N10" s="10" t="str">
        <f t="shared" si="2"/>
        <v/>
      </c>
      <c r="O10" s="2" t="s">
        <v>1</v>
      </c>
      <c r="P10" s="9" t="str">
        <f t="shared" si="3"/>
        <v/>
      </c>
      <c r="Q10" s="2" t="str">
        <f t="shared" si="4"/>
        <v/>
      </c>
      <c r="R10" s="10" t="str">
        <f t="shared" si="5"/>
        <v/>
      </c>
      <c r="S10" s="2">
        <v>1.5</v>
      </c>
      <c r="T10" s="9">
        <f t="shared" si="6"/>
        <v>-1.0899999999999999</v>
      </c>
      <c r="U10" s="2"/>
      <c r="V10" s="10" t="str">
        <f t="shared" si="8"/>
        <v/>
      </c>
      <c r="W10" s="75">
        <v>1.25</v>
      </c>
      <c r="X10" s="9">
        <f t="shared" si="9"/>
        <v>-1.3399999999999999</v>
      </c>
      <c r="Y10" s="2">
        <f t="shared" si="10"/>
        <v>-0.25</v>
      </c>
      <c r="Z10" s="10">
        <f t="shared" si="11"/>
        <v>-0.31</v>
      </c>
      <c r="AA10" s="2" t="s">
        <v>1</v>
      </c>
      <c r="AB10" s="2" t="s">
        <v>1</v>
      </c>
      <c r="AC10" s="9" t="str">
        <f t="shared" si="12"/>
        <v/>
      </c>
      <c r="AD10" s="2" t="str">
        <f t="shared" si="13"/>
        <v/>
      </c>
      <c r="AE10" s="10" t="str">
        <f t="shared" si="14"/>
        <v/>
      </c>
      <c r="AF10" s="2" t="s">
        <v>1</v>
      </c>
      <c r="AG10" s="9" t="str">
        <f t="shared" si="15"/>
        <v/>
      </c>
      <c r="AH10" s="2" t="str">
        <f t="shared" si="16"/>
        <v/>
      </c>
      <c r="AI10" s="10" t="str">
        <f t="shared" si="17"/>
        <v/>
      </c>
      <c r="AJ10" s="2">
        <v>1.5</v>
      </c>
      <c r="AK10" s="9">
        <f t="shared" si="18"/>
        <v>-0.93000000000000016</v>
      </c>
      <c r="AL10" s="2"/>
      <c r="AM10" s="10" t="str">
        <f t="shared" si="20"/>
        <v/>
      </c>
      <c r="AN10" s="76">
        <v>1.5</v>
      </c>
      <c r="AO10" s="9">
        <f t="shared" si="21"/>
        <v>-1.1200000000000001</v>
      </c>
      <c r="AP10" s="2">
        <f t="shared" si="22"/>
        <v>0</v>
      </c>
      <c r="AQ10" s="10">
        <f t="shared" si="23"/>
        <v>-0.19</v>
      </c>
      <c r="AR10" s="2" t="s">
        <v>1</v>
      </c>
      <c r="AS10" s="2" t="s">
        <v>1</v>
      </c>
      <c r="AT10" s="9" t="str">
        <f t="shared" si="24"/>
        <v/>
      </c>
      <c r="AU10" s="2" t="str">
        <f t="shared" si="25"/>
        <v/>
      </c>
      <c r="AV10" s="10" t="str">
        <f t="shared" si="26"/>
        <v/>
      </c>
      <c r="AW10" s="2" t="s">
        <v>1</v>
      </c>
      <c r="AX10" s="9" t="str">
        <f t="shared" si="27"/>
        <v/>
      </c>
      <c r="AY10" s="2" t="str">
        <f t="shared" si="28"/>
        <v/>
      </c>
      <c r="AZ10" s="10" t="str">
        <f t="shared" si="29"/>
        <v/>
      </c>
      <c r="BA10" s="2">
        <v>2.5</v>
      </c>
      <c r="BB10" s="9">
        <f t="shared" si="30"/>
        <v>-0.60000000000000009</v>
      </c>
      <c r="BC10" s="2"/>
      <c r="BD10" s="10" t="str">
        <f t="shared" si="32"/>
        <v/>
      </c>
      <c r="BE10" s="75">
        <v>1.75</v>
      </c>
      <c r="BF10" s="9">
        <f t="shared" si="33"/>
        <v>-1.35</v>
      </c>
      <c r="BG10" s="2">
        <f t="shared" si="34"/>
        <v>-0.75</v>
      </c>
      <c r="BH10" s="10">
        <f t="shared" si="35"/>
        <v>-0.88</v>
      </c>
      <c r="BI10" s="2" t="s">
        <v>1</v>
      </c>
      <c r="BJ10" s="2" t="s">
        <v>1</v>
      </c>
      <c r="BK10" s="9" t="str">
        <f t="shared" si="36"/>
        <v/>
      </c>
      <c r="BL10" s="2" t="str">
        <f t="shared" si="37"/>
        <v/>
      </c>
      <c r="BM10" s="10" t="str">
        <f t="shared" si="38"/>
        <v/>
      </c>
      <c r="BN10" s="2" t="s">
        <v>1</v>
      </c>
      <c r="BO10" s="9" t="str">
        <f t="shared" si="39"/>
        <v/>
      </c>
      <c r="BP10" s="2" t="str">
        <f t="shared" si="40"/>
        <v/>
      </c>
      <c r="BQ10" s="10" t="str">
        <f t="shared" si="41"/>
        <v/>
      </c>
      <c r="BR10" s="2" t="s">
        <v>1</v>
      </c>
      <c r="BS10" s="9" t="str">
        <f t="shared" si="42"/>
        <v/>
      </c>
      <c r="BT10" s="2" t="str">
        <f t="shared" si="43"/>
        <v/>
      </c>
      <c r="BU10" s="10" t="str">
        <f t="shared" si="44"/>
        <v/>
      </c>
      <c r="BV10" s="75" t="s">
        <v>1</v>
      </c>
      <c r="BW10" s="9" t="str">
        <f t="shared" si="45"/>
        <v/>
      </c>
      <c r="BX10" s="2" t="str">
        <f t="shared" si="46"/>
        <v/>
      </c>
      <c r="BY10" s="10" t="str">
        <f t="shared" si="47"/>
        <v/>
      </c>
      <c r="BZ10" s="2" t="s">
        <v>1</v>
      </c>
      <c r="CA10" s="2" t="s">
        <v>1</v>
      </c>
      <c r="CB10" s="9" t="str">
        <f t="shared" si="48"/>
        <v/>
      </c>
      <c r="CC10" s="2" t="str">
        <f t="shared" si="49"/>
        <v/>
      </c>
      <c r="CD10" s="10" t="str">
        <f t="shared" si="50"/>
        <v/>
      </c>
      <c r="CE10" s="2" t="s">
        <v>1</v>
      </c>
      <c r="CF10" s="9" t="str">
        <f t="shared" si="51"/>
        <v/>
      </c>
      <c r="CG10" s="2" t="str">
        <f t="shared" si="52"/>
        <v/>
      </c>
      <c r="CH10" s="10" t="str">
        <f t="shared" si="53"/>
        <v/>
      </c>
      <c r="CI10" s="2" t="s">
        <v>1</v>
      </c>
      <c r="CJ10" s="9" t="str">
        <f t="shared" si="54"/>
        <v/>
      </c>
      <c r="CK10" s="2" t="str">
        <f t="shared" si="55"/>
        <v/>
      </c>
      <c r="CL10" s="10" t="str">
        <f t="shared" si="56"/>
        <v/>
      </c>
      <c r="CM10" s="75" t="s">
        <v>1</v>
      </c>
      <c r="CN10" s="9" t="str">
        <f t="shared" si="57"/>
        <v/>
      </c>
      <c r="CO10" s="2" t="str">
        <f t="shared" si="58"/>
        <v/>
      </c>
      <c r="CP10" s="10" t="str">
        <f t="shared" si="59"/>
        <v/>
      </c>
      <c r="CQ10" s="2" t="s">
        <v>1</v>
      </c>
      <c r="CR10" s="2" t="s">
        <v>1</v>
      </c>
      <c r="CS10" s="9" t="str">
        <f t="shared" si="60"/>
        <v/>
      </c>
      <c r="CT10" s="2" t="str">
        <f t="shared" si="61"/>
        <v/>
      </c>
      <c r="CU10" s="10" t="str">
        <f t="shared" si="62"/>
        <v/>
      </c>
      <c r="CV10" s="2" t="s">
        <v>1</v>
      </c>
      <c r="CW10" s="9" t="str">
        <f t="shared" si="63"/>
        <v/>
      </c>
      <c r="CX10" s="2" t="str">
        <f t="shared" si="64"/>
        <v/>
      </c>
      <c r="CY10" s="10" t="str">
        <f t="shared" si="65"/>
        <v/>
      </c>
      <c r="CZ10" s="2" t="s">
        <v>1</v>
      </c>
      <c r="DA10" s="9" t="str">
        <f t="shared" si="66"/>
        <v/>
      </c>
      <c r="DB10" s="2" t="str">
        <f t="shared" si="113"/>
        <v/>
      </c>
      <c r="DC10" s="10" t="str">
        <f t="shared" si="67"/>
        <v/>
      </c>
      <c r="DD10" s="75">
        <v>1.5</v>
      </c>
      <c r="DE10" s="9">
        <f t="shared" si="68"/>
        <v>-1.25</v>
      </c>
      <c r="DF10" s="2"/>
      <c r="DG10" s="10" t="str">
        <f t="shared" si="70"/>
        <v/>
      </c>
      <c r="DH10" s="2" t="s">
        <v>1</v>
      </c>
      <c r="DI10" s="9" t="str">
        <f t="shared" si="71"/>
        <v/>
      </c>
      <c r="DJ10" s="102"/>
      <c r="DK10" s="102"/>
      <c r="DL10" s="2" t="s">
        <v>1</v>
      </c>
      <c r="DM10" s="9" t="str">
        <f t="shared" si="72"/>
        <v/>
      </c>
      <c r="DN10" s="2" t="str">
        <f t="shared" si="73"/>
        <v/>
      </c>
      <c r="DO10" s="10" t="str">
        <f t="shared" si="74"/>
        <v/>
      </c>
      <c r="DP10" s="2">
        <v>0</v>
      </c>
      <c r="DQ10" s="9">
        <f t="shared" si="75"/>
        <v>-2.17</v>
      </c>
      <c r="DR10" s="2"/>
      <c r="DS10" s="10" t="str">
        <f t="shared" si="77"/>
        <v/>
      </c>
      <c r="DT10" s="75">
        <v>0</v>
      </c>
      <c r="DU10" s="9">
        <f t="shared" si="78"/>
        <v>-2.5</v>
      </c>
      <c r="DV10" s="2">
        <f t="shared" si="79"/>
        <v>0</v>
      </c>
      <c r="DW10" s="10">
        <f t="shared" si="80"/>
        <v>0.05</v>
      </c>
      <c r="DX10" s="2" t="s">
        <v>1</v>
      </c>
      <c r="DY10" s="9" t="str">
        <f t="shared" si="81"/>
        <v/>
      </c>
      <c r="DZ10" s="102"/>
      <c r="EA10" s="102"/>
      <c r="EB10" s="2" t="s">
        <v>1</v>
      </c>
      <c r="EC10" s="9" t="str">
        <f t="shared" si="82"/>
        <v/>
      </c>
      <c r="ED10" s="2" t="str">
        <f t="shared" si="83"/>
        <v/>
      </c>
      <c r="EE10" s="10" t="str">
        <f t="shared" si="84"/>
        <v/>
      </c>
      <c r="EF10" s="2" t="s">
        <v>1</v>
      </c>
      <c r="EG10" s="9" t="str">
        <f t="shared" si="85"/>
        <v/>
      </c>
      <c r="EH10" s="2" t="str">
        <f t="shared" si="86"/>
        <v/>
      </c>
      <c r="EI10" s="10" t="str">
        <f t="shared" si="87"/>
        <v/>
      </c>
      <c r="EJ10" s="75" t="s">
        <v>1</v>
      </c>
      <c r="EK10" s="9" t="str">
        <f t="shared" si="88"/>
        <v/>
      </c>
      <c r="EL10" s="2" t="str">
        <f t="shared" si="89"/>
        <v/>
      </c>
      <c r="EM10" s="10" t="str">
        <f t="shared" si="90"/>
        <v/>
      </c>
      <c r="EN10" s="2" t="s">
        <v>1</v>
      </c>
      <c r="EO10" s="9" t="str">
        <f t="shared" si="91"/>
        <v/>
      </c>
      <c r="EP10" s="102"/>
      <c r="EQ10" s="102"/>
      <c r="ER10" s="2" t="s">
        <v>1</v>
      </c>
      <c r="ES10" s="9" t="str">
        <f t="shared" si="92"/>
        <v/>
      </c>
      <c r="ET10" s="2" t="str">
        <f t="shared" si="93"/>
        <v/>
      </c>
      <c r="EU10" s="10" t="str">
        <f t="shared" si="94"/>
        <v/>
      </c>
      <c r="EV10" s="144">
        <v>0</v>
      </c>
      <c r="EW10" s="9">
        <f t="shared" si="95"/>
        <v>-3.22</v>
      </c>
      <c r="EX10" s="2"/>
      <c r="EY10" s="10" t="str">
        <f t="shared" si="97"/>
        <v/>
      </c>
      <c r="EZ10" s="75">
        <v>0</v>
      </c>
      <c r="FA10" s="9">
        <f t="shared" si="98"/>
        <v>-3.36</v>
      </c>
      <c r="FB10" s="2">
        <f t="shared" si="99"/>
        <v>0</v>
      </c>
      <c r="FC10" s="10">
        <f t="shared" si="100"/>
        <v>0</v>
      </c>
      <c r="FD10" s="2" t="s">
        <v>1</v>
      </c>
      <c r="FE10" s="75"/>
      <c r="FF10" s="75"/>
      <c r="FG10" s="75"/>
      <c r="FH10" s="2" t="s">
        <v>1</v>
      </c>
      <c r="FI10" s="9" t="str">
        <f t="shared" si="101"/>
        <v/>
      </c>
      <c r="FJ10" s="2" t="str">
        <f t="shared" si="102"/>
        <v/>
      </c>
      <c r="FK10" s="10" t="str">
        <f t="shared" si="103"/>
        <v/>
      </c>
      <c r="FL10" s="145" t="s">
        <v>1</v>
      </c>
      <c r="FM10" s="9" t="str">
        <f t="shared" si="104"/>
        <v/>
      </c>
      <c r="FN10" s="2" t="str">
        <f t="shared" si="105"/>
        <v/>
      </c>
      <c r="FO10" s="10" t="str">
        <f t="shared" si="106"/>
        <v/>
      </c>
      <c r="FP10" s="75" t="s">
        <v>1</v>
      </c>
      <c r="FQ10" s="9" t="str">
        <f t="shared" si="107"/>
        <v/>
      </c>
      <c r="FR10" s="2" t="str">
        <f t="shared" si="108"/>
        <v/>
      </c>
      <c r="FS10" s="10" t="str">
        <f t="shared" si="109"/>
        <v/>
      </c>
      <c r="FW10" s="63"/>
      <c r="FX10" s="1"/>
      <c r="FY10" s="1"/>
      <c r="FZ10" s="1"/>
      <c r="GA10" s="1"/>
      <c r="GB10" s="1"/>
      <c r="GC10" s="1">
        <f t="shared" si="111"/>
        <v>-2.93</v>
      </c>
      <c r="GF10" s="1">
        <f>((SUM(S10+BA10)*2)+(SUM(LARGE((AJ10,BR10,EF10,CI10, CZ10, DP10,EV10,FL10),1)+LARGE((AJ10,BR10,EF10,CI10, CZ10, DP10,EV10,FL10),2)+LARGE((AJ10,BR10,EF10,CI10, CZ10, DP10,EV10,FL10),3))))/7</f>
        <v>1.3571428571428572</v>
      </c>
      <c r="GG10" s="1">
        <f t="shared" si="112"/>
        <v>-1.7828571428571429</v>
      </c>
      <c r="GJ10" s="1">
        <f>((SUM(W10+BE10)*2)+(SUM(LARGE((AN10,BV10,EJ10,CM10, DD10, DT10,EZ10,FP10),1)+LARGE((AN10,BV10,EJ10,CM10, DD10, DT10,EZ10,FP10),2)+LARGE((AN10,BV10,EJ10,CM10, DD10, DT10,EZ10,FP10),3))))/7</f>
        <v>1.2857142857142858</v>
      </c>
      <c r="GK10" s="1">
        <f t="shared" ref="GK10:GK17" si="114">GJ10-3.03</f>
        <v>-1.744285714285714</v>
      </c>
    </row>
    <row r="11" spans="1:197" ht="15.75" x14ac:dyDescent="0.25">
      <c r="A11" s="8" t="s">
        <v>56</v>
      </c>
      <c r="B11" s="8" t="s">
        <v>50</v>
      </c>
      <c r="C11" s="8" t="s">
        <v>47</v>
      </c>
      <c r="D11" s="8" t="s">
        <v>40</v>
      </c>
      <c r="E11" s="8" t="s">
        <v>41</v>
      </c>
      <c r="F11" s="8" t="s">
        <v>1</v>
      </c>
      <c r="G11" s="8" t="s">
        <v>40</v>
      </c>
      <c r="H11" s="8" t="s">
        <v>1</v>
      </c>
      <c r="I11" s="70">
        <v>69.400000000000006</v>
      </c>
      <c r="J11" s="2">
        <v>1.25</v>
      </c>
      <c r="K11" s="2">
        <v>1.25</v>
      </c>
      <c r="L11" s="9">
        <f t="shared" si="0"/>
        <v>-1.0499999999999998</v>
      </c>
      <c r="M11" s="2">
        <f t="shared" si="1"/>
        <v>0</v>
      </c>
      <c r="N11" s="10">
        <f t="shared" si="2"/>
        <v>0</v>
      </c>
      <c r="O11" s="2">
        <v>1.5</v>
      </c>
      <c r="P11" s="9">
        <f t="shared" si="3"/>
        <v>-1</v>
      </c>
      <c r="Q11" s="2">
        <f t="shared" si="4"/>
        <v>0.25</v>
      </c>
      <c r="R11" s="10">
        <f t="shared" si="5"/>
        <v>4.9999999999999989E-2</v>
      </c>
      <c r="S11" s="2">
        <v>1.5</v>
      </c>
      <c r="T11" s="9">
        <f t="shared" si="6"/>
        <v>-1.0899999999999999</v>
      </c>
      <c r="U11" s="2">
        <f>IF(ISNUMBER(S11), S11-O11, "")</f>
        <v>0</v>
      </c>
      <c r="V11" s="10">
        <f t="shared" si="8"/>
        <v>-0.21</v>
      </c>
      <c r="W11" s="75">
        <v>1.75</v>
      </c>
      <c r="X11" s="9">
        <f t="shared" si="9"/>
        <v>-0.83999999999999986</v>
      </c>
      <c r="Y11" s="2">
        <f t="shared" si="10"/>
        <v>0.25</v>
      </c>
      <c r="Z11" s="10">
        <f t="shared" si="11"/>
        <v>0.19</v>
      </c>
      <c r="AA11" s="2">
        <v>1.25</v>
      </c>
      <c r="AB11" s="2">
        <v>1.25</v>
      </c>
      <c r="AC11" s="9">
        <f t="shared" si="12"/>
        <v>-0.98</v>
      </c>
      <c r="AD11" s="2">
        <f t="shared" si="13"/>
        <v>0</v>
      </c>
      <c r="AE11" s="10">
        <f t="shared" si="14"/>
        <v>0</v>
      </c>
      <c r="AF11" s="2">
        <v>1.5</v>
      </c>
      <c r="AG11" s="9">
        <f t="shared" si="15"/>
        <v>-0.94</v>
      </c>
      <c r="AH11" s="2">
        <f t="shared" si="16"/>
        <v>0.25</v>
      </c>
      <c r="AI11" s="10">
        <f t="shared" si="17"/>
        <v>4.0000000000000008E-2</v>
      </c>
      <c r="AJ11" s="2">
        <v>1.5</v>
      </c>
      <c r="AK11" s="9">
        <f t="shared" si="18"/>
        <v>-0.93000000000000016</v>
      </c>
      <c r="AL11" s="2">
        <f>IF(ISNUMBER(AJ11), AJ11-AF11, "")</f>
        <v>0</v>
      </c>
      <c r="AM11" s="10">
        <f t="shared" si="20"/>
        <v>-0.08</v>
      </c>
      <c r="AN11" s="75">
        <v>1.75</v>
      </c>
      <c r="AO11" s="9">
        <f t="shared" si="21"/>
        <v>-0.87000000000000011</v>
      </c>
      <c r="AP11" s="2">
        <f t="shared" si="22"/>
        <v>0.25</v>
      </c>
      <c r="AQ11" s="10">
        <f t="shared" si="23"/>
        <v>0.06</v>
      </c>
      <c r="AR11" s="2">
        <v>1.75</v>
      </c>
      <c r="AS11" s="2">
        <v>1.75</v>
      </c>
      <c r="AT11" s="9">
        <f t="shared" si="24"/>
        <v>-0.83999999999999986</v>
      </c>
      <c r="AU11" s="2">
        <f t="shared" si="25"/>
        <v>0</v>
      </c>
      <c r="AV11" s="10">
        <f t="shared" si="26"/>
        <v>0</v>
      </c>
      <c r="AW11" s="2">
        <v>1.75</v>
      </c>
      <c r="AX11" s="9">
        <f t="shared" si="27"/>
        <v>-1.1299999999999999</v>
      </c>
      <c r="AY11" s="2">
        <f t="shared" si="28"/>
        <v>0</v>
      </c>
      <c r="AZ11" s="10">
        <f t="shared" si="29"/>
        <v>-0.35</v>
      </c>
      <c r="BA11" s="2">
        <v>2.5</v>
      </c>
      <c r="BB11" s="9">
        <f t="shared" si="30"/>
        <v>-0.60000000000000009</v>
      </c>
      <c r="BC11" s="2">
        <f>IF(ISNUMBER(BA11), BA11-AW11, "")</f>
        <v>0.75</v>
      </c>
      <c r="BD11" s="10">
        <f t="shared" si="32"/>
        <v>0.59</v>
      </c>
      <c r="BE11" s="75">
        <v>2.25</v>
      </c>
      <c r="BF11" s="9">
        <f t="shared" si="33"/>
        <v>-0.85000000000000009</v>
      </c>
      <c r="BG11" s="2">
        <f t="shared" si="34"/>
        <v>-0.25</v>
      </c>
      <c r="BH11" s="10">
        <f t="shared" si="35"/>
        <v>-0.38</v>
      </c>
      <c r="BI11" s="2" t="s">
        <v>1</v>
      </c>
      <c r="BJ11" s="2" t="s">
        <v>1</v>
      </c>
      <c r="BK11" s="9" t="str">
        <f t="shared" si="36"/>
        <v/>
      </c>
      <c r="BL11" s="2" t="str">
        <f t="shared" si="37"/>
        <v/>
      </c>
      <c r="BM11" s="10" t="str">
        <f t="shared" si="38"/>
        <v/>
      </c>
      <c r="BN11" s="2" t="s">
        <v>1</v>
      </c>
      <c r="BO11" s="9" t="str">
        <f t="shared" si="39"/>
        <v/>
      </c>
      <c r="BP11" s="2" t="str">
        <f t="shared" si="40"/>
        <v/>
      </c>
      <c r="BQ11" s="10" t="str">
        <f t="shared" si="41"/>
        <v/>
      </c>
      <c r="BR11" s="2" t="s">
        <v>1</v>
      </c>
      <c r="BS11" s="9" t="str">
        <f t="shared" si="42"/>
        <v/>
      </c>
      <c r="BT11" s="2" t="str">
        <f t="shared" si="43"/>
        <v/>
      </c>
      <c r="BU11" s="10" t="str">
        <f t="shared" si="44"/>
        <v/>
      </c>
      <c r="BV11" s="75" t="s">
        <v>1</v>
      </c>
      <c r="BW11" s="9" t="str">
        <f t="shared" si="45"/>
        <v/>
      </c>
      <c r="BX11" s="2" t="str">
        <f t="shared" si="46"/>
        <v/>
      </c>
      <c r="BY11" s="10" t="str">
        <f t="shared" si="47"/>
        <v/>
      </c>
      <c r="BZ11" s="2">
        <v>1.75</v>
      </c>
      <c r="CA11" s="2">
        <v>2.25</v>
      </c>
      <c r="CB11" s="9">
        <f t="shared" si="48"/>
        <v>2.9999999999999805E-2</v>
      </c>
      <c r="CC11" s="2">
        <f t="shared" si="49"/>
        <v>0.5</v>
      </c>
      <c r="CD11" s="10">
        <f t="shared" si="50"/>
        <v>-0.21999999999999997</v>
      </c>
      <c r="CE11" s="2">
        <v>3.5</v>
      </c>
      <c r="CF11" s="9">
        <f t="shared" si="51"/>
        <v>0.75</v>
      </c>
      <c r="CG11" s="2">
        <f t="shared" si="52"/>
        <v>1.25</v>
      </c>
      <c r="CH11" s="10">
        <f t="shared" si="53"/>
        <v>0.72</v>
      </c>
      <c r="CI11" s="2">
        <v>3.5</v>
      </c>
      <c r="CJ11" s="9">
        <f t="shared" si="54"/>
        <v>0.5299999999999998</v>
      </c>
      <c r="CK11" s="2">
        <f t="shared" si="55"/>
        <v>0</v>
      </c>
      <c r="CL11" s="10">
        <f t="shared" si="56"/>
        <v>-0.22</v>
      </c>
      <c r="CM11" s="75">
        <v>2.5</v>
      </c>
      <c r="CN11" s="9">
        <f t="shared" si="57"/>
        <v>-0.10999999999999988</v>
      </c>
      <c r="CO11" s="2">
        <f t="shared" si="58"/>
        <v>-1</v>
      </c>
      <c r="CP11" s="10">
        <f t="shared" si="59"/>
        <v>-1.3599999999999999</v>
      </c>
      <c r="CQ11" s="2">
        <v>3.25</v>
      </c>
      <c r="CR11" s="2">
        <v>3.5</v>
      </c>
      <c r="CS11" s="9">
        <f t="shared" si="60"/>
        <v>-0.33000000000000007</v>
      </c>
      <c r="CT11" s="2">
        <f t="shared" si="61"/>
        <v>0.25</v>
      </c>
      <c r="CU11" s="10">
        <f t="shared" si="62"/>
        <v>0</v>
      </c>
      <c r="CV11" s="2">
        <v>3.5</v>
      </c>
      <c r="CW11" s="9">
        <f t="shared" si="63"/>
        <v>-0.66999999999999993</v>
      </c>
      <c r="CX11" s="2">
        <f t="shared" si="64"/>
        <v>0</v>
      </c>
      <c r="CY11" s="10">
        <f t="shared" si="65"/>
        <v>-0.33</v>
      </c>
      <c r="CZ11" s="2">
        <v>2.5</v>
      </c>
      <c r="DA11" s="9">
        <f t="shared" si="66"/>
        <v>-0.7799999999999998</v>
      </c>
      <c r="DB11" s="2">
        <f t="shared" si="113"/>
        <v>-1</v>
      </c>
      <c r="DC11" s="10">
        <f t="shared" si="67"/>
        <v>-0.17000000000000004</v>
      </c>
      <c r="DD11" s="75">
        <v>2.25</v>
      </c>
      <c r="DE11" s="9">
        <f t="shared" si="68"/>
        <v>-0.5</v>
      </c>
      <c r="DF11" s="2">
        <f t="shared" ref="DF11:DF30" si="115">IF(ISNUMBER(DD11), DD11-CZ11, "")</f>
        <v>-0.25</v>
      </c>
      <c r="DG11" s="10">
        <f t="shared" si="70"/>
        <v>0.14000000000000001</v>
      </c>
      <c r="DH11" s="2">
        <v>1.25</v>
      </c>
      <c r="DI11" s="9">
        <f t="shared" si="71"/>
        <v>-0.7799999999999998</v>
      </c>
      <c r="DJ11" s="102"/>
      <c r="DK11" s="102"/>
      <c r="DL11" s="2">
        <v>1.25</v>
      </c>
      <c r="DM11" s="9">
        <f t="shared" si="72"/>
        <v>-0.91999999999999993</v>
      </c>
      <c r="DN11" s="2">
        <f t="shared" si="73"/>
        <v>0</v>
      </c>
      <c r="DO11" s="10">
        <f t="shared" si="74"/>
        <v>0.33</v>
      </c>
      <c r="DP11" s="2">
        <v>1.25</v>
      </c>
      <c r="DQ11" s="9">
        <f t="shared" si="75"/>
        <v>-0.91999999999999993</v>
      </c>
      <c r="DR11" s="2">
        <f t="shared" ref="DR11:DR30" si="116">IF(ISNUMBER(DP11), DP11-DL11, "")</f>
        <v>0</v>
      </c>
      <c r="DS11" s="10">
        <f t="shared" si="77"/>
        <v>0</v>
      </c>
      <c r="DT11" s="75">
        <v>2</v>
      </c>
      <c r="DU11" s="9">
        <f t="shared" si="78"/>
        <v>-0.5</v>
      </c>
      <c r="DV11" s="2">
        <f t="shared" si="79"/>
        <v>0.75</v>
      </c>
      <c r="DW11" s="10">
        <f t="shared" si="80"/>
        <v>0.8</v>
      </c>
      <c r="DX11" s="2" t="s">
        <v>1</v>
      </c>
      <c r="DY11" s="9" t="str">
        <f t="shared" si="81"/>
        <v/>
      </c>
      <c r="DZ11" s="102"/>
      <c r="EA11" s="102"/>
      <c r="EB11" s="2" t="s">
        <v>1</v>
      </c>
      <c r="EC11" s="9" t="str">
        <f t="shared" si="82"/>
        <v/>
      </c>
      <c r="ED11" s="2" t="str">
        <f t="shared" si="83"/>
        <v/>
      </c>
      <c r="EE11" s="10" t="str">
        <f t="shared" si="84"/>
        <v/>
      </c>
      <c r="EF11" s="2" t="s">
        <v>1</v>
      </c>
      <c r="EG11" s="9" t="str">
        <f t="shared" si="85"/>
        <v/>
      </c>
      <c r="EH11" s="2" t="str">
        <f t="shared" si="86"/>
        <v/>
      </c>
      <c r="EI11" s="10" t="str">
        <f t="shared" si="87"/>
        <v/>
      </c>
      <c r="EJ11" s="75" t="s">
        <v>1</v>
      </c>
      <c r="EK11" s="9" t="str">
        <f t="shared" si="88"/>
        <v/>
      </c>
      <c r="EL11" s="2" t="str">
        <f t="shared" si="89"/>
        <v/>
      </c>
      <c r="EM11" s="10" t="str">
        <f t="shared" si="90"/>
        <v/>
      </c>
      <c r="EN11" s="2">
        <v>2</v>
      </c>
      <c r="EO11" s="9">
        <f t="shared" si="91"/>
        <v>-1.6600000000000001</v>
      </c>
      <c r="EP11" s="102"/>
      <c r="EQ11" s="102"/>
      <c r="ER11" s="2">
        <v>2</v>
      </c>
      <c r="ES11" s="9">
        <f t="shared" si="92"/>
        <v>-2.1900000000000004</v>
      </c>
      <c r="ET11" s="2">
        <f t="shared" si="93"/>
        <v>0</v>
      </c>
      <c r="EU11" s="10">
        <f t="shared" si="94"/>
        <v>-0.4</v>
      </c>
      <c r="EV11" s="144">
        <v>1.25</v>
      </c>
      <c r="EW11" s="9">
        <f t="shared" si="95"/>
        <v>-1.9700000000000002</v>
      </c>
      <c r="EX11" s="2">
        <f>IF(ISNUMBER(EV11), EV11-ER11, "")</f>
        <v>-0.75</v>
      </c>
      <c r="EY11" s="10">
        <f t="shared" si="97"/>
        <v>-0.53</v>
      </c>
      <c r="EZ11" s="75">
        <v>1.25</v>
      </c>
      <c r="FA11" s="9">
        <f t="shared" si="98"/>
        <v>-2.11</v>
      </c>
      <c r="FB11" s="2">
        <f t="shared" si="99"/>
        <v>0</v>
      </c>
      <c r="FC11" s="10">
        <f t="shared" si="100"/>
        <v>0</v>
      </c>
      <c r="FD11" s="2" t="s">
        <v>1</v>
      </c>
      <c r="FE11" s="75"/>
      <c r="FF11" s="75"/>
      <c r="FG11" s="75"/>
      <c r="FH11" s="2" t="s">
        <v>1</v>
      </c>
      <c r="FI11" s="9" t="str">
        <f t="shared" si="101"/>
        <v/>
      </c>
      <c r="FJ11" s="2" t="str">
        <f t="shared" si="102"/>
        <v/>
      </c>
      <c r="FK11" s="10" t="str">
        <f t="shared" si="103"/>
        <v/>
      </c>
      <c r="FL11" s="145" t="s">
        <v>1</v>
      </c>
      <c r="FM11" s="9" t="str">
        <f t="shared" si="104"/>
        <v/>
      </c>
      <c r="FN11" s="2" t="str">
        <f t="shared" si="105"/>
        <v/>
      </c>
      <c r="FO11" s="10" t="str">
        <f t="shared" si="106"/>
        <v/>
      </c>
      <c r="FP11" s="75" t="s">
        <v>1</v>
      </c>
      <c r="FQ11" s="9" t="str">
        <f t="shared" si="107"/>
        <v/>
      </c>
      <c r="FR11" s="2" t="str">
        <f t="shared" si="108"/>
        <v/>
      </c>
      <c r="FS11" s="10" t="str">
        <f t="shared" si="109"/>
        <v/>
      </c>
      <c r="FX11" s="1">
        <f>((SUM(K11+AS11)*2)+(SUM(LARGE((AB11,BJ11,DX11,CA11, CR11, DH11,EN11,FD11),1)+LARGE((AB11,BJ11,DX11,CA11, CR11, DH11,EN11,FD11),2)+LARGE((AB11,BJ11,DX11,CA11, CR11, DH11,EN11,FD11),3))))/7</f>
        <v>1.9642857142857142</v>
      </c>
      <c r="FY11" s="1">
        <f>FX11-2.63</f>
        <v>-0.6657142857142857</v>
      </c>
      <c r="FZ11" s="1"/>
      <c r="GA11" s="1"/>
      <c r="GB11" s="1">
        <f>((SUM(O11+AW11)*2)+(SUM(LARGE((AF11,BN11,EB11,CE11, CV11, DL11,ER11,FH11),1)+LARGE((AF11,BN11,EB11,CE11, CV11, DL11,ER11,FH11),2)+LARGE((AF11,BN11,EB11,CE11, CV11, DL11,ER11,FH11),3))))/7</f>
        <v>2.2142857142857144</v>
      </c>
      <c r="GC11" s="1">
        <f t="shared" si="111"/>
        <v>-0.71571428571428575</v>
      </c>
      <c r="GF11" s="1">
        <f>((SUM(S11+BA11)*2)+(SUM(LARGE((AJ11,BR11,EF11,CI11, CZ11, DP11,EV11,FL11),1)+LARGE((AJ11,BR11,EF11,CI11, CZ11, DP11,EV11,FL11),2)+LARGE((AJ11,BR11,EF11,CI11, CZ11, DP11,EV11,FL11),3))))/7</f>
        <v>2.2142857142857144</v>
      </c>
      <c r="GG11" s="1">
        <f t="shared" si="112"/>
        <v>-0.92571428571428571</v>
      </c>
      <c r="GJ11" s="1">
        <f>((SUM(W11+BE11)*2)+(SUM(LARGE((AN11,BV11,EJ11,CM11, DD11, DT11,EZ11,FP11),1)+LARGE((AN11,BV11,EJ11,CM11, DD11, DT11,EZ11,FP11),2)+LARGE((AN11,BV11,EJ11,CM11, DD11, DT11,EZ11,FP11),3))))/7</f>
        <v>2.1071428571428572</v>
      </c>
      <c r="GK11" s="1">
        <f t="shared" si="114"/>
        <v>-0.9228571428571426</v>
      </c>
    </row>
    <row r="12" spans="1:197" ht="15.75" x14ac:dyDescent="0.25">
      <c r="A12" s="8" t="s">
        <v>58</v>
      </c>
      <c r="B12" s="8" t="s">
        <v>43</v>
      </c>
      <c r="C12" s="8" t="s">
        <v>39</v>
      </c>
      <c r="D12" s="8" t="s">
        <v>40</v>
      </c>
      <c r="E12" s="8" t="s">
        <v>41</v>
      </c>
      <c r="F12" s="8" t="s">
        <v>1</v>
      </c>
      <c r="G12" s="8" t="s">
        <v>40</v>
      </c>
      <c r="H12" s="8" t="s">
        <v>44</v>
      </c>
      <c r="I12" s="70">
        <v>69.8</v>
      </c>
      <c r="J12" s="2">
        <v>2.25</v>
      </c>
      <c r="K12" s="2">
        <v>2.25</v>
      </c>
      <c r="L12" s="9">
        <f t="shared" si="0"/>
        <v>-4.9999999999999822E-2</v>
      </c>
      <c r="M12" s="2">
        <f t="shared" si="1"/>
        <v>0</v>
      </c>
      <c r="N12" s="10">
        <f t="shared" si="2"/>
        <v>0</v>
      </c>
      <c r="O12" s="2">
        <v>2.5</v>
      </c>
      <c r="P12" s="9">
        <f t="shared" si="3"/>
        <v>0</v>
      </c>
      <c r="Q12" s="2">
        <f t="shared" si="4"/>
        <v>0.25</v>
      </c>
      <c r="R12" s="10">
        <f t="shared" si="5"/>
        <v>4.9999999999999989E-2</v>
      </c>
      <c r="S12" s="2">
        <v>3.5</v>
      </c>
      <c r="T12" s="9">
        <f t="shared" si="6"/>
        <v>0.91000000000000014</v>
      </c>
      <c r="U12" s="2">
        <f>IF(ISNUMBER(S12), S12-O12, "")</f>
        <v>1</v>
      </c>
      <c r="V12" s="10">
        <f t="shared" si="8"/>
        <v>0.79</v>
      </c>
      <c r="W12" s="75">
        <v>3.75</v>
      </c>
      <c r="X12" s="9">
        <f t="shared" si="9"/>
        <v>1.1600000000000001</v>
      </c>
      <c r="Y12" s="2">
        <f t="shared" si="10"/>
        <v>0.25</v>
      </c>
      <c r="Z12" s="10">
        <f t="shared" si="11"/>
        <v>0.19</v>
      </c>
      <c r="AA12" s="2">
        <v>1.75</v>
      </c>
      <c r="AB12" s="2">
        <v>1.75</v>
      </c>
      <c r="AC12" s="9">
        <f t="shared" si="12"/>
        <v>-0.48</v>
      </c>
      <c r="AD12" s="2">
        <f t="shared" si="13"/>
        <v>0</v>
      </c>
      <c r="AE12" s="10">
        <f t="shared" si="14"/>
        <v>0</v>
      </c>
      <c r="AF12" s="2">
        <v>2.25</v>
      </c>
      <c r="AG12" s="9">
        <f t="shared" si="15"/>
        <v>-0.18999999999999995</v>
      </c>
      <c r="AH12" s="2">
        <f t="shared" si="16"/>
        <v>0.5</v>
      </c>
      <c r="AI12" s="10">
        <f t="shared" si="17"/>
        <v>0.29000000000000004</v>
      </c>
      <c r="AJ12" s="2">
        <v>2.75</v>
      </c>
      <c r="AK12" s="9">
        <f t="shared" si="18"/>
        <v>0.31999999999999984</v>
      </c>
      <c r="AL12" s="2">
        <f>IF(ISNUMBER(AJ12), AJ12-AF12, "")</f>
        <v>0.5</v>
      </c>
      <c r="AM12" s="10">
        <f t="shared" si="20"/>
        <v>0.42</v>
      </c>
      <c r="AN12" s="76">
        <v>3.5</v>
      </c>
      <c r="AO12" s="9">
        <f t="shared" si="21"/>
        <v>0.87999999999999989</v>
      </c>
      <c r="AP12" s="2">
        <f t="shared" si="22"/>
        <v>0.75</v>
      </c>
      <c r="AQ12" s="10">
        <f t="shared" si="23"/>
        <v>0.56000000000000005</v>
      </c>
      <c r="AR12" s="2">
        <v>3.5</v>
      </c>
      <c r="AS12" s="2">
        <v>3.5</v>
      </c>
      <c r="AT12" s="9">
        <f t="shared" si="24"/>
        <v>0.91000000000000014</v>
      </c>
      <c r="AU12" s="2">
        <f t="shared" si="25"/>
        <v>0</v>
      </c>
      <c r="AV12" s="10">
        <f t="shared" si="26"/>
        <v>0</v>
      </c>
      <c r="AW12" s="2">
        <v>3.5</v>
      </c>
      <c r="AX12" s="9">
        <f t="shared" si="27"/>
        <v>0.62000000000000011</v>
      </c>
      <c r="AY12" s="2">
        <f t="shared" si="28"/>
        <v>0</v>
      </c>
      <c r="AZ12" s="10">
        <f t="shared" si="29"/>
        <v>-0.35</v>
      </c>
      <c r="BA12" s="2">
        <v>3.75</v>
      </c>
      <c r="BB12" s="9">
        <f t="shared" si="30"/>
        <v>0.64999999999999991</v>
      </c>
      <c r="BC12" s="2">
        <f>IF(ISNUMBER(BA12), BA12-AW12, "")</f>
        <v>0.25</v>
      </c>
      <c r="BD12" s="10">
        <f t="shared" si="32"/>
        <v>0.09</v>
      </c>
      <c r="BE12" s="75">
        <v>4.25</v>
      </c>
      <c r="BF12" s="9">
        <f t="shared" si="33"/>
        <v>1.1499999999999999</v>
      </c>
      <c r="BG12" s="2">
        <f t="shared" si="34"/>
        <v>0.5</v>
      </c>
      <c r="BH12" s="10">
        <f t="shared" si="35"/>
        <v>0.37</v>
      </c>
      <c r="BI12" s="2">
        <v>2.75</v>
      </c>
      <c r="BJ12" s="2">
        <v>3.25</v>
      </c>
      <c r="BK12" s="9">
        <f t="shared" si="36"/>
        <v>1.21</v>
      </c>
      <c r="BL12" s="2">
        <f t="shared" si="37"/>
        <v>0.5</v>
      </c>
      <c r="BM12" s="10">
        <f t="shared" si="38"/>
        <v>0.21000000000000002</v>
      </c>
      <c r="BN12" s="2">
        <v>3.5</v>
      </c>
      <c r="BO12" s="9">
        <f t="shared" si="39"/>
        <v>1.02</v>
      </c>
      <c r="BP12" s="2">
        <f t="shared" si="40"/>
        <v>0.25</v>
      </c>
      <c r="BQ12" s="10">
        <f t="shared" si="41"/>
        <v>-0.2</v>
      </c>
      <c r="BR12" s="2">
        <v>3.75</v>
      </c>
      <c r="BS12" s="9">
        <f t="shared" si="42"/>
        <v>0.91999999999999993</v>
      </c>
      <c r="BT12" s="2">
        <f t="shared" si="43"/>
        <v>0.25</v>
      </c>
      <c r="BU12" s="10">
        <f t="shared" si="44"/>
        <v>0</v>
      </c>
      <c r="BV12" s="76">
        <v>4.5</v>
      </c>
      <c r="BW12" s="9">
        <f t="shared" si="45"/>
        <v>1.58</v>
      </c>
      <c r="BX12" s="2">
        <f t="shared" si="46"/>
        <v>0.75</v>
      </c>
      <c r="BY12" s="10">
        <f t="shared" si="47"/>
        <v>0.66</v>
      </c>
      <c r="BZ12" s="2" t="s">
        <v>1</v>
      </c>
      <c r="CA12" s="2" t="s">
        <v>1</v>
      </c>
      <c r="CB12" s="9" t="str">
        <f t="shared" si="48"/>
        <v/>
      </c>
      <c r="CC12" s="2" t="str">
        <f t="shared" si="49"/>
        <v/>
      </c>
      <c r="CD12" s="10" t="str">
        <f t="shared" si="50"/>
        <v/>
      </c>
      <c r="CE12" s="2" t="s">
        <v>1</v>
      </c>
      <c r="CF12" s="9" t="str">
        <f t="shared" si="51"/>
        <v/>
      </c>
      <c r="CG12" s="2" t="str">
        <f t="shared" si="52"/>
        <v/>
      </c>
      <c r="CH12" s="10" t="str">
        <f t="shared" si="53"/>
        <v/>
      </c>
      <c r="CI12" s="2" t="s">
        <v>1</v>
      </c>
      <c r="CJ12" s="9" t="str">
        <f t="shared" si="54"/>
        <v/>
      </c>
      <c r="CK12" s="2" t="str">
        <f t="shared" si="55"/>
        <v/>
      </c>
      <c r="CL12" s="10" t="str">
        <f t="shared" si="56"/>
        <v/>
      </c>
      <c r="CM12" s="75" t="s">
        <v>1</v>
      </c>
      <c r="CN12" s="9" t="str">
        <f t="shared" si="57"/>
        <v/>
      </c>
      <c r="CO12" s="2" t="str">
        <f t="shared" si="58"/>
        <v/>
      </c>
      <c r="CP12" s="10" t="str">
        <f t="shared" si="59"/>
        <v/>
      </c>
      <c r="CQ12" s="2" t="s">
        <v>1</v>
      </c>
      <c r="CR12" s="2" t="s">
        <v>1</v>
      </c>
      <c r="CS12" s="9" t="str">
        <f t="shared" si="60"/>
        <v/>
      </c>
      <c r="CT12" s="2" t="str">
        <f t="shared" si="61"/>
        <v/>
      </c>
      <c r="CU12" s="10" t="str">
        <f t="shared" si="62"/>
        <v/>
      </c>
      <c r="CV12" s="2" t="s">
        <v>1</v>
      </c>
      <c r="CW12" s="9" t="str">
        <f t="shared" si="63"/>
        <v/>
      </c>
      <c r="CX12" s="2" t="str">
        <f t="shared" si="64"/>
        <v/>
      </c>
      <c r="CY12" s="10" t="str">
        <f t="shared" si="65"/>
        <v/>
      </c>
      <c r="CZ12" s="2" t="s">
        <v>1</v>
      </c>
      <c r="DA12" s="9" t="str">
        <f t="shared" si="66"/>
        <v/>
      </c>
      <c r="DB12" s="2" t="str">
        <f t="shared" si="113"/>
        <v/>
      </c>
      <c r="DC12" s="10" t="str">
        <f t="shared" si="67"/>
        <v/>
      </c>
      <c r="DD12" s="75" t="s">
        <v>1</v>
      </c>
      <c r="DE12" s="9" t="str">
        <f t="shared" si="68"/>
        <v/>
      </c>
      <c r="DF12" s="2" t="str">
        <f t="shared" si="115"/>
        <v/>
      </c>
      <c r="DG12" s="10" t="str">
        <f t="shared" si="70"/>
        <v/>
      </c>
      <c r="DH12" s="2" t="s">
        <v>1</v>
      </c>
      <c r="DI12" s="9" t="str">
        <f t="shared" si="71"/>
        <v/>
      </c>
      <c r="DJ12" s="102"/>
      <c r="DK12" s="102"/>
      <c r="DL12" s="2" t="s">
        <v>1</v>
      </c>
      <c r="DM12" s="9" t="str">
        <f t="shared" si="72"/>
        <v/>
      </c>
      <c r="DN12" s="2" t="str">
        <f t="shared" si="73"/>
        <v/>
      </c>
      <c r="DO12" s="10" t="str">
        <f t="shared" si="74"/>
        <v/>
      </c>
      <c r="DP12" s="2" t="s">
        <v>1</v>
      </c>
      <c r="DQ12" s="9" t="str">
        <f t="shared" si="75"/>
        <v/>
      </c>
      <c r="DR12" s="2" t="str">
        <f t="shared" si="116"/>
        <v/>
      </c>
      <c r="DS12" s="10" t="str">
        <f t="shared" si="77"/>
        <v/>
      </c>
      <c r="DT12" s="75" t="s">
        <v>1</v>
      </c>
      <c r="DU12" s="9" t="str">
        <f t="shared" si="78"/>
        <v/>
      </c>
      <c r="DV12" s="2" t="str">
        <f t="shared" si="79"/>
        <v/>
      </c>
      <c r="DW12" s="10" t="str">
        <f t="shared" si="80"/>
        <v/>
      </c>
      <c r="DX12" s="2">
        <v>2</v>
      </c>
      <c r="DY12" s="9">
        <f t="shared" si="81"/>
        <v>-1.35</v>
      </c>
      <c r="DZ12" s="102"/>
      <c r="EA12" s="102"/>
      <c r="EB12" s="2">
        <v>2</v>
      </c>
      <c r="EC12" s="9">
        <f t="shared" si="82"/>
        <v>-1.69</v>
      </c>
      <c r="ED12" s="2">
        <f t="shared" si="83"/>
        <v>0</v>
      </c>
      <c r="EE12" s="10">
        <f t="shared" si="84"/>
        <v>0.02</v>
      </c>
      <c r="EF12" s="2">
        <v>3</v>
      </c>
      <c r="EG12" s="9">
        <f t="shared" si="85"/>
        <v>-0.73</v>
      </c>
      <c r="EH12" s="2">
        <f t="shared" si="86"/>
        <v>1</v>
      </c>
      <c r="EI12" s="10">
        <f t="shared" si="87"/>
        <v>1</v>
      </c>
      <c r="EJ12" s="75">
        <v>2</v>
      </c>
      <c r="EK12" s="9">
        <f t="shared" si="88"/>
        <v>-1.5299999999999998</v>
      </c>
      <c r="EL12" s="2">
        <f t="shared" si="89"/>
        <v>-1</v>
      </c>
      <c r="EM12" s="10">
        <f t="shared" si="90"/>
        <v>-0.83</v>
      </c>
      <c r="EN12" s="2">
        <v>3</v>
      </c>
      <c r="EO12" s="9">
        <f t="shared" si="91"/>
        <v>-0.66000000000000014</v>
      </c>
      <c r="EP12" s="102"/>
      <c r="EQ12" s="102"/>
      <c r="ER12" s="2">
        <v>4</v>
      </c>
      <c r="ES12" s="9">
        <f t="shared" si="92"/>
        <v>-0.19000000000000039</v>
      </c>
      <c r="ET12" s="2">
        <f t="shared" si="93"/>
        <v>1</v>
      </c>
      <c r="EU12" s="10">
        <f t="shared" si="94"/>
        <v>0.6</v>
      </c>
      <c r="EV12" s="144"/>
      <c r="EW12" s="9" t="str">
        <f t="shared" si="95"/>
        <v/>
      </c>
      <c r="EX12" s="2" t="str">
        <f>IF(ISNUMBER(EV12), EV12-ER12, "")</f>
        <v/>
      </c>
      <c r="EY12" s="10" t="str">
        <f t="shared" si="97"/>
        <v/>
      </c>
      <c r="EZ12" s="75" t="s">
        <v>1</v>
      </c>
      <c r="FA12" s="9" t="str">
        <f t="shared" si="98"/>
        <v/>
      </c>
      <c r="FB12" s="2" t="str">
        <f t="shared" si="99"/>
        <v/>
      </c>
      <c r="FC12" s="10" t="str">
        <f t="shared" si="100"/>
        <v/>
      </c>
      <c r="FD12" s="2" t="s">
        <v>1</v>
      </c>
      <c r="FE12" s="75"/>
      <c r="FF12" s="75"/>
      <c r="FG12" s="75"/>
      <c r="FH12" s="2" t="s">
        <v>1</v>
      </c>
      <c r="FI12" s="9" t="str">
        <f t="shared" si="101"/>
        <v/>
      </c>
      <c r="FJ12" s="2" t="str">
        <f t="shared" si="102"/>
        <v/>
      </c>
      <c r="FK12" s="10" t="str">
        <f t="shared" si="103"/>
        <v/>
      </c>
      <c r="FL12" s="145" t="s">
        <v>1</v>
      </c>
      <c r="FM12" s="9" t="str">
        <f t="shared" si="104"/>
        <v/>
      </c>
      <c r="FN12" s="2" t="str">
        <f t="shared" si="105"/>
        <v/>
      </c>
      <c r="FO12" s="10" t="str">
        <f t="shared" si="106"/>
        <v/>
      </c>
      <c r="FP12" s="75" t="s">
        <v>1</v>
      </c>
      <c r="FQ12" s="9" t="str">
        <f t="shared" si="107"/>
        <v/>
      </c>
      <c r="FR12" s="2" t="str">
        <f t="shared" si="108"/>
        <v/>
      </c>
      <c r="FS12" s="10" t="str">
        <f t="shared" si="109"/>
        <v/>
      </c>
      <c r="FX12" s="1">
        <f>((SUM(K12+AS12)*2)+(SUM(LARGE((AB12,BJ12,DX12,CA12, CR12, DH12,EN12,FD12),1)+LARGE((AB12,BJ12,DX12,CA12, CR12, DH12,EN12,FD12),2)+LARGE((AB12,BJ12,DX12,CA12, CR12, DH12,EN12,FD12),3))))/7</f>
        <v>2.8214285714285716</v>
      </c>
      <c r="FY12" s="1">
        <f>FX12-2.63</f>
        <v>0.19142857142857173</v>
      </c>
      <c r="FZ12" s="1"/>
      <c r="GA12" s="1"/>
      <c r="GB12" s="1">
        <f>((SUM(O12+AW12)*2)+(SUM(LARGE((AF12,BN12,EB12,CE12, CV12, DL12,ER12,FH12),1)+LARGE((AF12,BN12,EB12,CE12, CV12, DL12,ER12,FH12),2)+LARGE((AF12,BN12,EB12,CE12, CV12, DL12,ER12,FH12),3))))/7</f>
        <v>3.1071428571428572</v>
      </c>
      <c r="GC12" s="1">
        <f t="shared" si="111"/>
        <v>0.17714285714285705</v>
      </c>
      <c r="GF12" s="1">
        <f>((SUM(S12+BA12)*2)+(SUM(LARGE((AJ12,BR12,EF12,CI12, CZ12, DP12,EV12,FL12),1)+LARGE((AJ12,BR12,EF12,CI12, CZ12, DP12,EV12,FL12),2)+LARGE((AJ12,BR12,EF12,CI12, CZ12, DP12,EV12,FL12),3))))/7</f>
        <v>3.4285714285714284</v>
      </c>
      <c r="GG12" s="1">
        <f t="shared" si="112"/>
        <v>0.28857142857142826</v>
      </c>
      <c r="GJ12" s="1">
        <f>((SUM(W12+BE12)*2)+(SUM(LARGE((AN12,BV12,EJ12,CM12, DD12, DT12,EZ12,FP12),1)+LARGE((AN12,BV12,EJ12,CM12, DD12, DT12,EZ12,FP12),2)+LARGE((AN12,BV12,EJ12,CM12, DD12, DT12,EZ12,FP12),3))))/7</f>
        <v>3.7142857142857144</v>
      </c>
      <c r="GK12" s="1">
        <f t="shared" si="114"/>
        <v>0.68428571428571461</v>
      </c>
    </row>
    <row r="13" spans="1:197" ht="15.75" x14ac:dyDescent="0.25">
      <c r="A13" s="8" t="s">
        <v>59</v>
      </c>
      <c r="B13" s="8" t="s">
        <v>38</v>
      </c>
      <c r="C13" s="8" t="s">
        <v>39</v>
      </c>
      <c r="D13" s="8" t="s">
        <v>44</v>
      </c>
      <c r="E13" s="8" t="s">
        <v>41</v>
      </c>
      <c r="F13" s="8" t="s">
        <v>1</v>
      </c>
      <c r="G13" s="8" t="s">
        <v>40</v>
      </c>
      <c r="H13" s="8" t="s">
        <v>44</v>
      </c>
      <c r="I13" s="70">
        <v>73.5</v>
      </c>
      <c r="J13" s="2" t="s">
        <v>1</v>
      </c>
      <c r="K13" s="2" t="s">
        <v>1</v>
      </c>
      <c r="L13" s="9" t="str">
        <f t="shared" si="0"/>
        <v/>
      </c>
      <c r="M13" s="2" t="str">
        <f t="shared" si="1"/>
        <v/>
      </c>
      <c r="N13" s="10" t="str">
        <f t="shared" si="2"/>
        <v/>
      </c>
      <c r="O13" s="2" t="s">
        <v>1</v>
      </c>
      <c r="P13" s="9" t="str">
        <f t="shared" si="3"/>
        <v/>
      </c>
      <c r="Q13" s="2" t="str">
        <f t="shared" si="4"/>
        <v/>
      </c>
      <c r="R13" s="10" t="str">
        <f t="shared" si="5"/>
        <v/>
      </c>
      <c r="S13" s="2">
        <v>3.5</v>
      </c>
      <c r="T13" s="9">
        <f t="shared" si="6"/>
        <v>0.91000000000000014</v>
      </c>
      <c r="U13" s="2"/>
      <c r="V13" s="10" t="str">
        <f t="shared" si="8"/>
        <v/>
      </c>
      <c r="W13" s="75">
        <v>3.75</v>
      </c>
      <c r="X13" s="9">
        <f t="shared" si="9"/>
        <v>1.1600000000000001</v>
      </c>
      <c r="Y13" s="2">
        <f t="shared" si="10"/>
        <v>0.25</v>
      </c>
      <c r="Z13" s="10">
        <f t="shared" si="11"/>
        <v>0.19</v>
      </c>
      <c r="AA13" s="2" t="s">
        <v>1</v>
      </c>
      <c r="AB13" s="2" t="s">
        <v>1</v>
      </c>
      <c r="AC13" s="9" t="str">
        <f t="shared" si="12"/>
        <v/>
      </c>
      <c r="AD13" s="2" t="str">
        <f t="shared" si="13"/>
        <v/>
      </c>
      <c r="AE13" s="10" t="str">
        <f t="shared" si="14"/>
        <v/>
      </c>
      <c r="AF13" s="2" t="s">
        <v>1</v>
      </c>
      <c r="AG13" s="9" t="str">
        <f t="shared" si="15"/>
        <v/>
      </c>
      <c r="AH13" s="2" t="str">
        <f t="shared" si="16"/>
        <v/>
      </c>
      <c r="AI13" s="10" t="str">
        <f t="shared" si="17"/>
        <v/>
      </c>
      <c r="AJ13" s="2">
        <v>3.5</v>
      </c>
      <c r="AK13" s="9">
        <f t="shared" si="18"/>
        <v>1.0699999999999998</v>
      </c>
      <c r="AL13" s="2"/>
      <c r="AM13" s="10" t="str">
        <f t="shared" si="20"/>
        <v/>
      </c>
      <c r="AN13" s="76">
        <v>3.5</v>
      </c>
      <c r="AO13" s="9">
        <f t="shared" si="21"/>
        <v>0.87999999999999989</v>
      </c>
      <c r="AP13" s="2">
        <f t="shared" si="22"/>
        <v>0</v>
      </c>
      <c r="AQ13" s="10">
        <f t="shared" si="23"/>
        <v>-0.19</v>
      </c>
      <c r="AR13" s="2" t="s">
        <v>1</v>
      </c>
      <c r="AS13" s="2" t="s">
        <v>1</v>
      </c>
      <c r="AT13" s="9" t="str">
        <f t="shared" si="24"/>
        <v/>
      </c>
      <c r="AU13" s="2" t="str">
        <f t="shared" si="25"/>
        <v/>
      </c>
      <c r="AV13" s="10" t="str">
        <f t="shared" si="26"/>
        <v/>
      </c>
      <c r="AW13" s="2" t="s">
        <v>1</v>
      </c>
      <c r="AX13" s="9" t="str">
        <f t="shared" si="27"/>
        <v/>
      </c>
      <c r="AY13" s="2" t="str">
        <f t="shared" si="28"/>
        <v/>
      </c>
      <c r="AZ13" s="10" t="str">
        <f t="shared" si="29"/>
        <v/>
      </c>
      <c r="BA13" s="2">
        <v>3.25</v>
      </c>
      <c r="BB13" s="9">
        <f t="shared" si="30"/>
        <v>0.14999999999999991</v>
      </c>
      <c r="BC13" s="2"/>
      <c r="BD13" s="10" t="str">
        <f t="shared" si="32"/>
        <v/>
      </c>
      <c r="BE13" s="75">
        <v>2.75</v>
      </c>
      <c r="BF13" s="9">
        <f t="shared" si="33"/>
        <v>-0.35000000000000009</v>
      </c>
      <c r="BG13" s="2">
        <f t="shared" si="34"/>
        <v>-0.5</v>
      </c>
      <c r="BH13" s="10">
        <f t="shared" si="35"/>
        <v>-0.63</v>
      </c>
      <c r="BI13" s="2" t="s">
        <v>1</v>
      </c>
      <c r="BJ13" s="2" t="s">
        <v>1</v>
      </c>
      <c r="BK13" s="9" t="str">
        <f t="shared" si="36"/>
        <v/>
      </c>
      <c r="BL13" s="2" t="str">
        <f t="shared" si="37"/>
        <v/>
      </c>
      <c r="BM13" s="10" t="str">
        <f t="shared" si="38"/>
        <v/>
      </c>
      <c r="BN13" s="2" t="s">
        <v>1</v>
      </c>
      <c r="BO13" s="9" t="str">
        <f t="shared" si="39"/>
        <v/>
      </c>
      <c r="BP13" s="2" t="str">
        <f t="shared" si="40"/>
        <v/>
      </c>
      <c r="BQ13" s="10" t="str">
        <f t="shared" si="41"/>
        <v/>
      </c>
      <c r="BR13" s="2">
        <v>5.5</v>
      </c>
      <c r="BS13" s="9">
        <f t="shared" si="42"/>
        <v>2.67</v>
      </c>
      <c r="BT13" s="2"/>
      <c r="BU13" s="10" t="str">
        <f t="shared" si="44"/>
        <v/>
      </c>
      <c r="BV13" s="76">
        <v>5.5</v>
      </c>
      <c r="BW13" s="9">
        <f t="shared" si="45"/>
        <v>2.58</v>
      </c>
      <c r="BX13" s="2">
        <f t="shared" si="46"/>
        <v>0</v>
      </c>
      <c r="BY13" s="10">
        <f t="shared" si="47"/>
        <v>-0.09</v>
      </c>
      <c r="BZ13" s="2" t="s">
        <v>1</v>
      </c>
      <c r="CA13" s="2" t="s">
        <v>1</v>
      </c>
      <c r="CB13" s="9" t="str">
        <f t="shared" si="48"/>
        <v/>
      </c>
      <c r="CC13" s="2" t="str">
        <f t="shared" si="49"/>
        <v/>
      </c>
      <c r="CD13" s="10" t="str">
        <f t="shared" si="50"/>
        <v/>
      </c>
      <c r="CE13" s="2" t="s">
        <v>1</v>
      </c>
      <c r="CF13" s="9" t="str">
        <f t="shared" si="51"/>
        <v/>
      </c>
      <c r="CG13" s="2" t="str">
        <f t="shared" si="52"/>
        <v/>
      </c>
      <c r="CH13" s="10" t="str">
        <f t="shared" si="53"/>
        <v/>
      </c>
      <c r="CI13" s="2" t="s">
        <v>1</v>
      </c>
      <c r="CJ13" s="9" t="str">
        <f t="shared" si="54"/>
        <v/>
      </c>
      <c r="CK13" s="2" t="str">
        <f t="shared" si="55"/>
        <v/>
      </c>
      <c r="CL13" s="10" t="str">
        <f t="shared" si="56"/>
        <v/>
      </c>
      <c r="CM13" s="75" t="s">
        <v>1</v>
      </c>
      <c r="CN13" s="9" t="str">
        <f t="shared" si="57"/>
        <v/>
      </c>
      <c r="CO13" s="2" t="str">
        <f t="shared" si="58"/>
        <v/>
      </c>
      <c r="CP13" s="10" t="str">
        <f t="shared" si="59"/>
        <v/>
      </c>
      <c r="CQ13" s="2" t="s">
        <v>1</v>
      </c>
      <c r="CR13" s="2" t="s">
        <v>1</v>
      </c>
      <c r="CS13" s="9" t="str">
        <f t="shared" si="60"/>
        <v/>
      </c>
      <c r="CT13" s="2" t="str">
        <f t="shared" si="61"/>
        <v/>
      </c>
      <c r="CU13" s="10" t="str">
        <f t="shared" si="62"/>
        <v/>
      </c>
      <c r="CV13" s="2" t="s">
        <v>1</v>
      </c>
      <c r="CW13" s="9" t="str">
        <f t="shared" si="63"/>
        <v/>
      </c>
      <c r="CX13" s="2" t="str">
        <f t="shared" si="64"/>
        <v/>
      </c>
      <c r="CY13" s="10" t="str">
        <f t="shared" si="65"/>
        <v/>
      </c>
      <c r="CZ13" s="2" t="s">
        <v>1</v>
      </c>
      <c r="DA13" s="9" t="str">
        <f t="shared" si="66"/>
        <v/>
      </c>
      <c r="DB13" s="2" t="str">
        <f t="shared" si="113"/>
        <v/>
      </c>
      <c r="DC13" s="10" t="str">
        <f t="shared" si="67"/>
        <v/>
      </c>
      <c r="DD13" s="75" t="s">
        <v>1</v>
      </c>
      <c r="DE13" s="9" t="str">
        <f t="shared" si="68"/>
        <v/>
      </c>
      <c r="DF13" s="2" t="str">
        <f t="shared" si="115"/>
        <v/>
      </c>
      <c r="DG13" s="10" t="str">
        <f t="shared" si="70"/>
        <v/>
      </c>
      <c r="DH13" s="2" t="s">
        <v>1</v>
      </c>
      <c r="DI13" s="9" t="str">
        <f t="shared" si="71"/>
        <v/>
      </c>
      <c r="DJ13" s="102"/>
      <c r="DK13" s="102"/>
      <c r="DL13" s="2" t="s">
        <v>1</v>
      </c>
      <c r="DM13" s="9" t="str">
        <f t="shared" si="72"/>
        <v/>
      </c>
      <c r="DN13" s="2" t="str">
        <f t="shared" si="73"/>
        <v/>
      </c>
      <c r="DO13" s="10" t="str">
        <f t="shared" si="74"/>
        <v/>
      </c>
      <c r="DP13" s="2" t="s">
        <v>1</v>
      </c>
      <c r="DQ13" s="9" t="str">
        <f t="shared" si="75"/>
        <v/>
      </c>
      <c r="DR13" s="2" t="str">
        <f t="shared" si="116"/>
        <v/>
      </c>
      <c r="DS13" s="10" t="str">
        <f t="shared" si="77"/>
        <v/>
      </c>
      <c r="DT13" s="75" t="s">
        <v>1</v>
      </c>
      <c r="DU13" s="9" t="str">
        <f t="shared" si="78"/>
        <v/>
      </c>
      <c r="DV13" s="2" t="str">
        <f t="shared" si="79"/>
        <v/>
      </c>
      <c r="DW13" s="10" t="str">
        <f t="shared" si="80"/>
        <v/>
      </c>
      <c r="DX13" s="2" t="s">
        <v>1</v>
      </c>
      <c r="DY13" s="9" t="str">
        <f t="shared" si="81"/>
        <v/>
      </c>
      <c r="DZ13" s="102"/>
      <c r="EA13" s="102"/>
      <c r="EB13" s="2" t="s">
        <v>1</v>
      </c>
      <c r="EC13" s="9" t="str">
        <f t="shared" si="82"/>
        <v/>
      </c>
      <c r="ED13" s="2" t="str">
        <f t="shared" si="83"/>
        <v/>
      </c>
      <c r="EE13" s="10" t="str">
        <f t="shared" si="84"/>
        <v/>
      </c>
      <c r="EF13" s="2" t="s">
        <v>1</v>
      </c>
      <c r="EG13" s="9" t="str">
        <f t="shared" si="85"/>
        <v/>
      </c>
      <c r="EH13" s="2" t="str">
        <f t="shared" si="86"/>
        <v/>
      </c>
      <c r="EI13" s="10" t="str">
        <f t="shared" si="87"/>
        <v/>
      </c>
      <c r="EJ13" s="75" t="s">
        <v>1</v>
      </c>
      <c r="EK13" s="9" t="str">
        <f t="shared" si="88"/>
        <v/>
      </c>
      <c r="EL13" s="2" t="str">
        <f t="shared" si="89"/>
        <v/>
      </c>
      <c r="EM13" s="10" t="str">
        <f t="shared" si="90"/>
        <v/>
      </c>
      <c r="EN13" s="2" t="s">
        <v>1</v>
      </c>
      <c r="EO13" s="9" t="str">
        <f t="shared" si="91"/>
        <v/>
      </c>
      <c r="EP13" s="102"/>
      <c r="EQ13" s="102"/>
      <c r="ER13" s="2" t="s">
        <v>1</v>
      </c>
      <c r="ES13" s="9" t="str">
        <f t="shared" si="92"/>
        <v/>
      </c>
      <c r="ET13" s="2" t="str">
        <f t="shared" si="93"/>
        <v/>
      </c>
      <c r="EU13" s="10" t="str">
        <f t="shared" si="94"/>
        <v/>
      </c>
      <c r="EV13" s="144">
        <v>3</v>
      </c>
      <c r="EW13" s="9">
        <f t="shared" si="95"/>
        <v>-0.2200000000000002</v>
      </c>
      <c r="EX13" s="2"/>
      <c r="EY13" s="10" t="str">
        <f t="shared" si="97"/>
        <v/>
      </c>
      <c r="EZ13" s="75">
        <v>3</v>
      </c>
      <c r="FA13" s="9">
        <f t="shared" si="98"/>
        <v>-0.35999999999999988</v>
      </c>
      <c r="FB13" s="2">
        <f t="shared" si="99"/>
        <v>0</v>
      </c>
      <c r="FC13" s="10">
        <f t="shared" si="100"/>
        <v>0</v>
      </c>
      <c r="FD13" s="2"/>
      <c r="FE13" s="75"/>
      <c r="FF13" s="75"/>
      <c r="FG13" s="75"/>
      <c r="FH13" s="2">
        <v>4</v>
      </c>
      <c r="FI13" s="9">
        <f t="shared" si="101"/>
        <v>-0.94000000000000039</v>
      </c>
      <c r="FJ13" s="2">
        <f t="shared" si="102"/>
        <v>4</v>
      </c>
      <c r="FK13" s="10">
        <f t="shared" si="103"/>
        <v>2.75</v>
      </c>
      <c r="FL13" s="145">
        <v>4</v>
      </c>
      <c r="FM13" s="9">
        <f t="shared" si="104"/>
        <v>-0.94000000000000039</v>
      </c>
      <c r="FN13" s="2">
        <f t="shared" si="105"/>
        <v>0</v>
      </c>
      <c r="FO13" s="10">
        <f t="shared" si="106"/>
        <v>0</v>
      </c>
      <c r="FP13" s="75">
        <v>3</v>
      </c>
      <c r="FQ13" s="9">
        <f t="shared" si="107"/>
        <v>-1.6900000000000004</v>
      </c>
      <c r="FR13" s="2">
        <f t="shared" si="108"/>
        <v>-1</v>
      </c>
      <c r="FS13" s="10">
        <f t="shared" si="109"/>
        <v>-0.75</v>
      </c>
      <c r="FX13" s="1"/>
      <c r="FY13" s="1"/>
      <c r="FZ13" s="1"/>
      <c r="GA13" s="1"/>
      <c r="GB13" s="1"/>
      <c r="GC13" s="1">
        <f t="shared" si="111"/>
        <v>-2.93</v>
      </c>
      <c r="GF13" s="1">
        <f>((SUM(S13+BA13)*2)+(SUM(LARGE((AJ13,BR13,EF13,CI13, CZ13, DP13,EV13,FL13),1)+LARGE((AJ13,BR13,EF13,CI13, CZ13, DP13,EV13,FL13),2)+LARGE((AJ13,BR13,EF13,CI13, CZ13, DP13,EV13,FL13),3))))/7</f>
        <v>3.7857142857142856</v>
      </c>
      <c r="GG13" s="1">
        <f t="shared" si="112"/>
        <v>0.64571428571428546</v>
      </c>
      <c r="GJ13" s="1">
        <f>((SUM(W13+BE13)*2)+(SUM(LARGE((AN13,BV13,EJ13,CM13, DD13, DT13,EZ13,FP13),1)+LARGE((AN13,BV13,EJ13,CM13, DD13, DT13,EZ13,FP13),2)+LARGE((AN13,BV13,EJ13,CM13, DD13, DT13,EZ13,FP13),3))))/7</f>
        <v>3.5714285714285716</v>
      </c>
      <c r="GK13" s="1">
        <f t="shared" si="114"/>
        <v>0.54142857142857181</v>
      </c>
    </row>
    <row r="14" spans="1:197" ht="15.75" x14ac:dyDescent="0.25">
      <c r="A14" s="8" t="s">
        <v>60</v>
      </c>
      <c r="B14" s="8" t="s">
        <v>50</v>
      </c>
      <c r="C14" s="8" t="s">
        <v>47</v>
      </c>
      <c r="D14" s="8" t="s">
        <v>44</v>
      </c>
      <c r="E14" s="8" t="s">
        <v>41</v>
      </c>
      <c r="F14" s="8" t="s">
        <v>1</v>
      </c>
      <c r="G14" s="8" t="s">
        <v>44</v>
      </c>
      <c r="H14" s="8" t="s">
        <v>44</v>
      </c>
      <c r="I14" s="70">
        <v>76.3</v>
      </c>
      <c r="J14" s="2">
        <v>1.25</v>
      </c>
      <c r="K14" s="2">
        <v>1.25</v>
      </c>
      <c r="L14" s="9">
        <f t="shared" si="0"/>
        <v>-1.0499999999999998</v>
      </c>
      <c r="M14" s="2">
        <f t="shared" si="1"/>
        <v>0</v>
      </c>
      <c r="N14" s="10">
        <f t="shared" si="2"/>
        <v>0</v>
      </c>
      <c r="O14" s="2">
        <v>1.5</v>
      </c>
      <c r="P14" s="9">
        <f t="shared" si="3"/>
        <v>-1</v>
      </c>
      <c r="Q14" s="2">
        <f t="shared" si="4"/>
        <v>0.25</v>
      </c>
      <c r="R14" s="10">
        <f t="shared" si="5"/>
        <v>4.9999999999999989E-2</v>
      </c>
      <c r="S14" s="2">
        <v>1.5</v>
      </c>
      <c r="T14" s="9">
        <f t="shared" si="6"/>
        <v>-1.0899999999999999</v>
      </c>
      <c r="U14" s="2">
        <f>IF(ISNUMBER(S14), S14-O14, "")</f>
        <v>0</v>
      </c>
      <c r="V14" s="10">
        <f t="shared" si="8"/>
        <v>-0.21</v>
      </c>
      <c r="W14" s="75">
        <v>1.25</v>
      </c>
      <c r="X14" s="9">
        <f t="shared" si="9"/>
        <v>-1.3399999999999999</v>
      </c>
      <c r="Y14" s="2">
        <f t="shared" si="10"/>
        <v>-0.25</v>
      </c>
      <c r="Z14" s="10">
        <f t="shared" si="11"/>
        <v>-0.31</v>
      </c>
      <c r="AA14" s="2">
        <v>1.5</v>
      </c>
      <c r="AB14" s="2">
        <v>1.5</v>
      </c>
      <c r="AC14" s="9">
        <f t="shared" si="12"/>
        <v>-0.73</v>
      </c>
      <c r="AD14" s="2">
        <f t="shared" si="13"/>
        <v>0</v>
      </c>
      <c r="AE14" s="10">
        <f t="shared" si="14"/>
        <v>0</v>
      </c>
      <c r="AF14" s="2">
        <v>1.75</v>
      </c>
      <c r="AG14" s="9">
        <f t="shared" si="15"/>
        <v>-0.69</v>
      </c>
      <c r="AH14" s="2">
        <f t="shared" si="16"/>
        <v>0.25</v>
      </c>
      <c r="AI14" s="10">
        <f t="shared" si="17"/>
        <v>4.0000000000000008E-2</v>
      </c>
      <c r="AJ14" s="2">
        <v>1.75</v>
      </c>
      <c r="AK14" s="9">
        <f t="shared" si="18"/>
        <v>-0.68000000000000016</v>
      </c>
      <c r="AL14" s="2">
        <f>IF(ISNUMBER(AJ14), AJ14-AF14, "")</f>
        <v>0</v>
      </c>
      <c r="AM14" s="10">
        <f t="shared" si="20"/>
        <v>-0.08</v>
      </c>
      <c r="AN14" s="75">
        <v>1.75</v>
      </c>
      <c r="AO14" s="9">
        <f t="shared" si="21"/>
        <v>-0.87000000000000011</v>
      </c>
      <c r="AP14" s="2">
        <f t="shared" si="22"/>
        <v>0</v>
      </c>
      <c r="AQ14" s="10">
        <f t="shared" si="23"/>
        <v>-0.19</v>
      </c>
      <c r="AR14" s="2">
        <v>1.5</v>
      </c>
      <c r="AS14" s="2">
        <v>1.5</v>
      </c>
      <c r="AT14" s="9">
        <f t="shared" si="24"/>
        <v>-1.0899999999999999</v>
      </c>
      <c r="AU14" s="2">
        <f t="shared" si="25"/>
        <v>0</v>
      </c>
      <c r="AV14" s="10">
        <f t="shared" si="26"/>
        <v>0</v>
      </c>
      <c r="AW14" s="2">
        <v>1.75</v>
      </c>
      <c r="AX14" s="9">
        <f t="shared" si="27"/>
        <v>-1.1299999999999999</v>
      </c>
      <c r="AY14" s="2">
        <f t="shared" si="28"/>
        <v>0.25</v>
      </c>
      <c r="AZ14" s="10">
        <f t="shared" si="29"/>
        <v>-9.9999999999999978E-2</v>
      </c>
      <c r="BA14" s="2">
        <v>1.75</v>
      </c>
      <c r="BB14" s="9">
        <f t="shared" si="30"/>
        <v>-1.35</v>
      </c>
      <c r="BC14" s="2">
        <f>IF(ISNUMBER(BA14), BA14-AW14, "")</f>
        <v>0</v>
      </c>
      <c r="BD14" s="10">
        <f t="shared" si="32"/>
        <v>-0.16</v>
      </c>
      <c r="BE14" s="75">
        <v>2.25</v>
      </c>
      <c r="BF14" s="9">
        <f t="shared" si="33"/>
        <v>-0.85000000000000009</v>
      </c>
      <c r="BG14" s="2">
        <f t="shared" si="34"/>
        <v>0.5</v>
      </c>
      <c r="BH14" s="10">
        <f t="shared" si="35"/>
        <v>0.37</v>
      </c>
      <c r="BI14" s="2">
        <v>1.5</v>
      </c>
      <c r="BJ14" s="2">
        <v>1.75</v>
      </c>
      <c r="BK14" s="9">
        <f t="shared" si="36"/>
        <v>-0.29000000000000004</v>
      </c>
      <c r="BL14" s="2">
        <f t="shared" si="37"/>
        <v>0.25</v>
      </c>
      <c r="BM14" s="10">
        <f t="shared" si="38"/>
        <v>-3.999999999999998E-2</v>
      </c>
      <c r="BN14" s="2">
        <v>2.5</v>
      </c>
      <c r="BO14" s="9">
        <f t="shared" si="39"/>
        <v>2.0000000000000018E-2</v>
      </c>
      <c r="BP14" s="2">
        <f t="shared" si="40"/>
        <v>0.75</v>
      </c>
      <c r="BQ14" s="10">
        <f t="shared" si="41"/>
        <v>0.3</v>
      </c>
      <c r="BR14" s="2">
        <v>2.5</v>
      </c>
      <c r="BS14" s="9">
        <f t="shared" si="42"/>
        <v>-0.33000000000000007</v>
      </c>
      <c r="BT14" s="2">
        <f t="shared" ref="BT14:BT26" si="117">IF(ISNUMBER(BR14), BR14-BN14, "")</f>
        <v>0</v>
      </c>
      <c r="BU14" s="10">
        <f t="shared" si="44"/>
        <v>-0.25</v>
      </c>
      <c r="BV14" s="76">
        <v>2.5</v>
      </c>
      <c r="BW14" s="9">
        <f t="shared" si="45"/>
        <v>-0.41999999999999993</v>
      </c>
      <c r="BX14" s="2">
        <f t="shared" si="46"/>
        <v>0</v>
      </c>
      <c r="BY14" s="10">
        <f t="shared" si="47"/>
        <v>-0.09</v>
      </c>
      <c r="BZ14" s="2">
        <v>1.25</v>
      </c>
      <c r="CA14" s="2">
        <v>2.25</v>
      </c>
      <c r="CB14" s="9">
        <f t="shared" si="48"/>
        <v>2.9999999999999805E-2</v>
      </c>
      <c r="CC14" s="2">
        <f t="shared" si="49"/>
        <v>1</v>
      </c>
      <c r="CD14" s="10">
        <f t="shared" si="50"/>
        <v>0.28000000000000003</v>
      </c>
      <c r="CE14" s="2">
        <v>2.75</v>
      </c>
      <c r="CF14" s="9">
        <f t="shared" si="51"/>
        <v>0</v>
      </c>
      <c r="CG14" s="2">
        <f t="shared" si="52"/>
        <v>0.5</v>
      </c>
      <c r="CH14" s="10">
        <f t="shared" si="53"/>
        <v>-3.0000000000000027E-2</v>
      </c>
      <c r="CI14" s="2">
        <v>2.75</v>
      </c>
      <c r="CJ14" s="9">
        <f t="shared" si="54"/>
        <v>-0.2200000000000002</v>
      </c>
      <c r="CK14" s="2">
        <f t="shared" si="55"/>
        <v>0</v>
      </c>
      <c r="CL14" s="10">
        <f t="shared" si="56"/>
        <v>-0.22</v>
      </c>
      <c r="CM14" s="75">
        <v>2.5</v>
      </c>
      <c r="CN14" s="9">
        <f t="shared" si="57"/>
        <v>-0.10999999999999988</v>
      </c>
      <c r="CO14" s="2">
        <f t="shared" si="58"/>
        <v>-0.25</v>
      </c>
      <c r="CP14" s="10">
        <f t="shared" si="59"/>
        <v>-0.61</v>
      </c>
      <c r="CQ14" s="2" t="s">
        <v>1</v>
      </c>
      <c r="CR14" s="2" t="s">
        <v>1</v>
      </c>
      <c r="CS14" s="9" t="str">
        <f t="shared" si="60"/>
        <v/>
      </c>
      <c r="CT14" s="2" t="str">
        <f t="shared" si="61"/>
        <v/>
      </c>
      <c r="CU14" s="10" t="str">
        <f t="shared" si="62"/>
        <v/>
      </c>
      <c r="CV14" s="2" t="s">
        <v>1</v>
      </c>
      <c r="CW14" s="9" t="str">
        <f t="shared" si="63"/>
        <v/>
      </c>
      <c r="CX14" s="2" t="str">
        <f t="shared" si="64"/>
        <v/>
      </c>
      <c r="CY14" s="10" t="str">
        <f t="shared" si="65"/>
        <v/>
      </c>
      <c r="CZ14" s="2" t="s">
        <v>1</v>
      </c>
      <c r="DA14" s="9" t="str">
        <f t="shared" si="66"/>
        <v/>
      </c>
      <c r="DB14" s="2" t="str">
        <f t="shared" si="113"/>
        <v/>
      </c>
      <c r="DC14" s="10" t="str">
        <f t="shared" si="67"/>
        <v/>
      </c>
      <c r="DD14" s="75" t="s">
        <v>1</v>
      </c>
      <c r="DE14" s="9" t="str">
        <f t="shared" si="68"/>
        <v/>
      </c>
      <c r="DF14" s="2" t="str">
        <f t="shared" si="115"/>
        <v/>
      </c>
      <c r="DG14" s="10" t="str">
        <f t="shared" si="70"/>
        <v/>
      </c>
      <c r="DH14" s="2">
        <v>0</v>
      </c>
      <c r="DI14" s="9">
        <f t="shared" si="71"/>
        <v>-2.0299999999999998</v>
      </c>
      <c r="DJ14" s="102"/>
      <c r="DK14" s="102"/>
      <c r="DL14" s="2">
        <v>1.25</v>
      </c>
      <c r="DM14" s="9">
        <f t="shared" si="72"/>
        <v>-0.91999999999999993</v>
      </c>
      <c r="DN14" s="2">
        <f t="shared" si="73"/>
        <v>1.25</v>
      </c>
      <c r="DO14" s="10">
        <f t="shared" si="74"/>
        <v>1.58</v>
      </c>
      <c r="DP14" s="2">
        <v>1.25</v>
      </c>
      <c r="DQ14" s="9">
        <f t="shared" si="75"/>
        <v>-0.91999999999999993</v>
      </c>
      <c r="DR14" s="2">
        <f t="shared" si="116"/>
        <v>0</v>
      </c>
      <c r="DS14" s="10">
        <f t="shared" si="77"/>
        <v>0</v>
      </c>
      <c r="DT14" s="75">
        <v>0</v>
      </c>
      <c r="DU14" s="9">
        <f t="shared" si="78"/>
        <v>-2.5</v>
      </c>
      <c r="DV14" s="2">
        <f t="shared" si="79"/>
        <v>-1.25</v>
      </c>
      <c r="DW14" s="10">
        <f t="shared" si="80"/>
        <v>-1.2</v>
      </c>
      <c r="DX14" s="2" t="s">
        <v>1</v>
      </c>
      <c r="DY14" s="9" t="str">
        <f t="shared" si="81"/>
        <v/>
      </c>
      <c r="DZ14" s="102"/>
      <c r="EA14" s="102"/>
      <c r="EB14" s="2" t="s">
        <v>1</v>
      </c>
      <c r="EC14" s="9" t="str">
        <f t="shared" si="82"/>
        <v/>
      </c>
      <c r="ED14" s="2" t="str">
        <f t="shared" si="83"/>
        <v/>
      </c>
      <c r="EE14" s="10" t="str">
        <f t="shared" si="84"/>
        <v/>
      </c>
      <c r="EF14" s="2" t="s">
        <v>1</v>
      </c>
      <c r="EG14" s="9" t="str">
        <f t="shared" si="85"/>
        <v/>
      </c>
      <c r="EH14" s="2" t="str">
        <f t="shared" si="86"/>
        <v/>
      </c>
      <c r="EI14" s="10" t="str">
        <f t="shared" si="87"/>
        <v/>
      </c>
      <c r="EJ14" s="75" t="s">
        <v>1</v>
      </c>
      <c r="EK14" s="9" t="str">
        <f t="shared" si="88"/>
        <v/>
      </c>
      <c r="EL14" s="2" t="str">
        <f t="shared" si="89"/>
        <v/>
      </c>
      <c r="EM14" s="10" t="str">
        <f t="shared" si="90"/>
        <v/>
      </c>
      <c r="EN14" s="2">
        <v>2</v>
      </c>
      <c r="EO14" s="9">
        <f t="shared" si="91"/>
        <v>-1.6600000000000001</v>
      </c>
      <c r="EP14" s="102"/>
      <c r="EQ14" s="102"/>
      <c r="ER14" s="2">
        <v>3</v>
      </c>
      <c r="ES14" s="9">
        <f t="shared" si="92"/>
        <v>-1.1900000000000004</v>
      </c>
      <c r="ET14" s="2">
        <f t="shared" si="93"/>
        <v>1</v>
      </c>
      <c r="EU14" s="10">
        <f t="shared" si="94"/>
        <v>0.6</v>
      </c>
      <c r="EV14" s="144">
        <v>4</v>
      </c>
      <c r="EW14" s="9">
        <f t="shared" si="95"/>
        <v>0.7799999999999998</v>
      </c>
      <c r="EX14" s="2">
        <f t="shared" ref="EX14:EX30" si="118">IF(ISNUMBER(EV14), EV14-ER14, "")</f>
        <v>1</v>
      </c>
      <c r="EY14" s="10">
        <f t="shared" si="97"/>
        <v>1.22</v>
      </c>
      <c r="EZ14" s="75" t="s">
        <v>1</v>
      </c>
      <c r="FA14" s="9" t="str">
        <f t="shared" si="98"/>
        <v/>
      </c>
      <c r="FB14" s="2" t="str">
        <f t="shared" si="99"/>
        <v/>
      </c>
      <c r="FC14" s="10" t="str">
        <f t="shared" si="100"/>
        <v/>
      </c>
      <c r="FD14" s="2" t="s">
        <v>1</v>
      </c>
      <c r="FE14" s="75"/>
      <c r="FF14" s="75"/>
      <c r="FG14" s="75"/>
      <c r="FH14" s="2" t="s">
        <v>1</v>
      </c>
      <c r="FI14" s="9" t="str">
        <f t="shared" si="101"/>
        <v/>
      </c>
      <c r="FJ14" s="2" t="str">
        <f t="shared" si="102"/>
        <v/>
      </c>
      <c r="FK14" s="10" t="str">
        <f t="shared" si="103"/>
        <v/>
      </c>
      <c r="FL14" s="145" t="s">
        <v>1</v>
      </c>
      <c r="FM14" s="9" t="str">
        <f t="shared" si="104"/>
        <v/>
      </c>
      <c r="FN14" s="2" t="str">
        <f t="shared" si="105"/>
        <v/>
      </c>
      <c r="FO14" s="10" t="str">
        <f t="shared" si="106"/>
        <v/>
      </c>
      <c r="FP14" s="75" t="s">
        <v>1</v>
      </c>
      <c r="FQ14" s="9" t="str">
        <f t="shared" si="107"/>
        <v/>
      </c>
      <c r="FR14" s="2" t="str">
        <f t="shared" si="108"/>
        <v/>
      </c>
      <c r="FS14" s="10" t="str">
        <f t="shared" si="109"/>
        <v/>
      </c>
      <c r="FX14" s="1">
        <f>((SUM(K14+AS14)*2)+(SUM(LARGE((AB14,BJ14,DX14,CA14, CR14, DH14,EN14,FD14),1)+LARGE((AB14,BJ14,DX14,CA14, CR14, DH14,EN14,FD14),2)+LARGE((AB14,BJ14,DX14,CA14, CR14, DH14,EN14,FD14),3))))/7</f>
        <v>1.6428571428571428</v>
      </c>
      <c r="FY14" s="1">
        <f>FX14-2.63</f>
        <v>-0.9871428571428571</v>
      </c>
      <c r="FZ14" s="1"/>
      <c r="GA14" s="1"/>
      <c r="GB14" s="1">
        <f>((SUM(O14+AW14)*2)+(SUM(LARGE((AF14,BN14,EB14,CE14, CV14, DL14,ER14,FH14),1)+LARGE((AF14,BN14,EB14,CE14, CV14, DL14,ER14,FH14),2)+LARGE((AF14,BN14,EB14,CE14, CV14, DL14,ER14,FH14),3))))/7</f>
        <v>2.1071428571428572</v>
      </c>
      <c r="GC14" s="1">
        <f t="shared" si="111"/>
        <v>-0.82285714285714295</v>
      </c>
      <c r="GF14" s="1">
        <f>((SUM(S14+BA14)*2)+(SUM(LARGE((AJ14,BR14,EF14,CI14, CZ14, DP14,EV14,FL14),1)+LARGE((AJ14,BR14,EF14,CI14, CZ14, DP14,EV14,FL14),2)+LARGE((AJ14,BR14,EF14,CI14, CZ14, DP14,EV14,FL14),3))))/7</f>
        <v>2.25</v>
      </c>
      <c r="GG14" s="1">
        <f t="shared" si="112"/>
        <v>-0.89000000000000012</v>
      </c>
      <c r="GJ14" s="1">
        <f>((SUM(W14+BE14)*2)+(SUM(LARGE((AN14,BV14,EJ14,CM14, DD14, DT14,EZ14,FP14),1)+LARGE((AN14,BV14,EJ14,CM14, DD14, DT14,EZ14,FP14),2)+LARGE((AN14,BV14,EJ14,CM14, DD14, DT14,EZ14,FP14),3))))/7</f>
        <v>1.9642857142857142</v>
      </c>
      <c r="GK14" s="1">
        <f t="shared" si="114"/>
        <v>-1.0657142857142856</v>
      </c>
    </row>
    <row r="15" spans="1:197" ht="15.75" x14ac:dyDescent="0.25">
      <c r="A15" s="8" t="s">
        <v>61</v>
      </c>
      <c r="B15" s="8" t="s">
        <v>52</v>
      </c>
      <c r="C15" s="8" t="s">
        <v>47</v>
      </c>
      <c r="D15" s="8" t="s">
        <v>40</v>
      </c>
      <c r="E15" s="8" t="s">
        <v>41</v>
      </c>
      <c r="F15" s="8" t="s">
        <v>1</v>
      </c>
      <c r="G15" s="8" t="s">
        <v>40</v>
      </c>
      <c r="H15" s="8" t="s">
        <v>44</v>
      </c>
      <c r="I15" s="70">
        <v>68.099999999999994</v>
      </c>
      <c r="J15" s="2">
        <v>2.5</v>
      </c>
      <c r="K15" s="2">
        <v>2.5</v>
      </c>
      <c r="L15" s="9">
        <f t="shared" si="0"/>
        <v>0.20000000000000018</v>
      </c>
      <c r="M15" s="2">
        <f t="shared" si="1"/>
        <v>0</v>
      </c>
      <c r="N15" s="10">
        <f t="shared" si="2"/>
        <v>0</v>
      </c>
      <c r="O15" s="2">
        <v>2.75</v>
      </c>
      <c r="P15" s="9">
        <f t="shared" si="3"/>
        <v>0.25</v>
      </c>
      <c r="Q15" s="2">
        <f t="shared" si="4"/>
        <v>0.25</v>
      </c>
      <c r="R15" s="10">
        <f t="shared" si="5"/>
        <v>4.9999999999999989E-2</v>
      </c>
      <c r="S15" s="2">
        <v>3.5</v>
      </c>
      <c r="T15" s="9">
        <f t="shared" si="6"/>
        <v>0.91000000000000014</v>
      </c>
      <c r="U15" s="2">
        <f>IF(ISNUMBER(S15), S15-O15, "")</f>
        <v>0.75</v>
      </c>
      <c r="V15" s="10">
        <f t="shared" si="8"/>
        <v>0.54</v>
      </c>
      <c r="W15" s="75">
        <v>3.75</v>
      </c>
      <c r="X15" s="9">
        <f t="shared" si="9"/>
        <v>1.1600000000000001</v>
      </c>
      <c r="Y15" s="2">
        <f t="shared" si="10"/>
        <v>0.25</v>
      </c>
      <c r="Z15" s="10">
        <f t="shared" si="11"/>
        <v>0.19</v>
      </c>
      <c r="AA15" s="2">
        <v>4.25</v>
      </c>
      <c r="AB15" s="2">
        <v>4.25</v>
      </c>
      <c r="AC15" s="9">
        <f t="shared" si="12"/>
        <v>2.02</v>
      </c>
      <c r="AD15" s="2">
        <f t="shared" si="13"/>
        <v>0</v>
      </c>
      <c r="AE15" s="10">
        <f t="shared" si="14"/>
        <v>0</v>
      </c>
      <c r="AF15" s="2">
        <v>4.25</v>
      </c>
      <c r="AG15" s="9">
        <f t="shared" si="15"/>
        <v>1.81</v>
      </c>
      <c r="AH15" s="2">
        <f t="shared" si="16"/>
        <v>0</v>
      </c>
      <c r="AI15" s="10">
        <f t="shared" si="17"/>
        <v>-0.21</v>
      </c>
      <c r="AJ15" s="2">
        <v>4.5</v>
      </c>
      <c r="AK15" s="9">
        <f t="shared" si="18"/>
        <v>2.0699999999999998</v>
      </c>
      <c r="AL15" s="2">
        <f>IF(ISNUMBER(AJ15), AJ15-AF15, "")</f>
        <v>0.25</v>
      </c>
      <c r="AM15" s="10">
        <f t="shared" si="20"/>
        <v>0.16999999999999998</v>
      </c>
      <c r="AN15" s="76">
        <v>4.5</v>
      </c>
      <c r="AO15" s="9">
        <f t="shared" si="21"/>
        <v>1.88</v>
      </c>
      <c r="AP15" s="2">
        <f t="shared" si="22"/>
        <v>0</v>
      </c>
      <c r="AQ15" s="10">
        <f t="shared" si="23"/>
        <v>-0.19</v>
      </c>
      <c r="AR15" s="2">
        <v>4.25</v>
      </c>
      <c r="AS15" s="2">
        <v>4.25</v>
      </c>
      <c r="AT15" s="9">
        <f t="shared" si="24"/>
        <v>1.6600000000000001</v>
      </c>
      <c r="AU15" s="2">
        <f t="shared" si="25"/>
        <v>0</v>
      </c>
      <c r="AV15" s="10">
        <f t="shared" si="26"/>
        <v>0</v>
      </c>
      <c r="AW15" s="2">
        <v>4.25</v>
      </c>
      <c r="AX15" s="9">
        <f t="shared" si="27"/>
        <v>1.37</v>
      </c>
      <c r="AY15" s="2">
        <f t="shared" si="28"/>
        <v>0</v>
      </c>
      <c r="AZ15" s="10">
        <f t="shared" si="29"/>
        <v>-0.35</v>
      </c>
      <c r="BA15" s="2">
        <v>4.25</v>
      </c>
      <c r="BB15" s="9">
        <f t="shared" si="30"/>
        <v>1.1499999999999999</v>
      </c>
      <c r="BC15" s="2">
        <f>IF(ISNUMBER(BA15), BA15-AW15, "")</f>
        <v>0</v>
      </c>
      <c r="BD15" s="10">
        <f t="shared" si="32"/>
        <v>-0.16</v>
      </c>
      <c r="BE15" s="75">
        <v>4.25</v>
      </c>
      <c r="BF15" s="9">
        <f t="shared" si="33"/>
        <v>1.1499999999999999</v>
      </c>
      <c r="BG15" s="2">
        <f t="shared" si="34"/>
        <v>0</v>
      </c>
      <c r="BH15" s="10">
        <f t="shared" si="35"/>
        <v>-0.13</v>
      </c>
      <c r="BI15" s="2" t="s">
        <v>1</v>
      </c>
      <c r="BJ15" s="2" t="s">
        <v>1</v>
      </c>
      <c r="BK15" s="9" t="str">
        <f t="shared" si="36"/>
        <v/>
      </c>
      <c r="BL15" s="2" t="str">
        <f t="shared" si="37"/>
        <v/>
      </c>
      <c r="BM15" s="10" t="str">
        <f t="shared" si="38"/>
        <v/>
      </c>
      <c r="BN15" s="2" t="s">
        <v>1</v>
      </c>
      <c r="BO15" s="9" t="str">
        <f t="shared" si="39"/>
        <v/>
      </c>
      <c r="BP15" s="2" t="str">
        <f t="shared" si="40"/>
        <v/>
      </c>
      <c r="BQ15" s="10" t="str">
        <f t="shared" si="41"/>
        <v/>
      </c>
      <c r="BR15" s="2" t="s">
        <v>1</v>
      </c>
      <c r="BS15" s="9" t="str">
        <f t="shared" si="42"/>
        <v/>
      </c>
      <c r="BT15" s="2" t="str">
        <f t="shared" si="117"/>
        <v/>
      </c>
      <c r="BU15" s="10" t="str">
        <f t="shared" si="44"/>
        <v/>
      </c>
      <c r="BV15" s="75" t="s">
        <v>1</v>
      </c>
      <c r="BW15" s="9" t="str">
        <f t="shared" si="45"/>
        <v/>
      </c>
      <c r="BX15" s="2" t="str">
        <f t="shared" si="46"/>
        <v/>
      </c>
      <c r="BY15" s="10" t="str">
        <f t="shared" si="47"/>
        <v/>
      </c>
      <c r="BZ15" s="2" t="s">
        <v>1</v>
      </c>
      <c r="CA15" s="2" t="s">
        <v>1</v>
      </c>
      <c r="CB15" s="9" t="str">
        <f t="shared" si="48"/>
        <v/>
      </c>
      <c r="CC15" s="2" t="str">
        <f t="shared" si="49"/>
        <v/>
      </c>
      <c r="CD15" s="10" t="str">
        <f t="shared" si="50"/>
        <v/>
      </c>
      <c r="CE15" s="2" t="s">
        <v>1</v>
      </c>
      <c r="CF15" s="9" t="str">
        <f t="shared" si="51"/>
        <v/>
      </c>
      <c r="CG15" s="2" t="str">
        <f t="shared" si="52"/>
        <v/>
      </c>
      <c r="CH15" s="10" t="str">
        <f t="shared" si="53"/>
        <v/>
      </c>
      <c r="CI15" s="2" t="s">
        <v>1</v>
      </c>
      <c r="CJ15" s="9" t="str">
        <f t="shared" si="54"/>
        <v/>
      </c>
      <c r="CK15" s="2" t="str">
        <f t="shared" si="55"/>
        <v/>
      </c>
      <c r="CL15" s="10" t="str">
        <f t="shared" si="56"/>
        <v/>
      </c>
      <c r="CM15" s="75" t="s">
        <v>1</v>
      </c>
      <c r="CN15" s="9" t="str">
        <f t="shared" si="57"/>
        <v/>
      </c>
      <c r="CO15" s="2" t="str">
        <f t="shared" si="58"/>
        <v/>
      </c>
      <c r="CP15" s="10" t="str">
        <f t="shared" si="59"/>
        <v/>
      </c>
      <c r="CQ15" s="2">
        <v>5.25</v>
      </c>
      <c r="CR15" s="2">
        <v>5.5</v>
      </c>
      <c r="CS15" s="9">
        <f t="shared" si="60"/>
        <v>1.67</v>
      </c>
      <c r="CT15" s="2">
        <f t="shared" si="61"/>
        <v>0.25</v>
      </c>
      <c r="CU15" s="10">
        <f t="shared" si="62"/>
        <v>0</v>
      </c>
      <c r="CV15" s="2">
        <v>6.5</v>
      </c>
      <c r="CW15" s="9">
        <f t="shared" si="63"/>
        <v>2.33</v>
      </c>
      <c r="CX15" s="2">
        <f t="shared" si="64"/>
        <v>1</v>
      </c>
      <c r="CY15" s="10">
        <f t="shared" si="65"/>
        <v>0.66999999999999993</v>
      </c>
      <c r="CZ15" s="2">
        <v>5.5</v>
      </c>
      <c r="DA15" s="9">
        <f t="shared" si="66"/>
        <v>2.2200000000000002</v>
      </c>
      <c r="DB15" s="2">
        <f t="shared" si="113"/>
        <v>-1</v>
      </c>
      <c r="DC15" s="10">
        <f t="shared" si="67"/>
        <v>-0.17000000000000004</v>
      </c>
      <c r="DD15" s="75">
        <v>4.5</v>
      </c>
      <c r="DE15" s="9">
        <f t="shared" si="68"/>
        <v>1.75</v>
      </c>
      <c r="DF15" s="2">
        <f t="shared" si="115"/>
        <v>-1</v>
      </c>
      <c r="DG15" s="10">
        <f t="shared" si="70"/>
        <v>-0.61</v>
      </c>
      <c r="DH15" s="2">
        <v>4</v>
      </c>
      <c r="DI15" s="9">
        <f t="shared" si="71"/>
        <v>1.9700000000000002</v>
      </c>
      <c r="DJ15" s="102"/>
      <c r="DK15" s="102"/>
      <c r="DL15" s="2">
        <v>4</v>
      </c>
      <c r="DM15" s="9">
        <f t="shared" si="72"/>
        <v>1.83</v>
      </c>
      <c r="DN15" s="2">
        <f t="shared" si="73"/>
        <v>0</v>
      </c>
      <c r="DO15" s="10">
        <f t="shared" si="74"/>
        <v>0.33</v>
      </c>
      <c r="DP15" s="2">
        <v>4</v>
      </c>
      <c r="DQ15" s="9">
        <f t="shared" si="75"/>
        <v>1.83</v>
      </c>
      <c r="DR15" s="2">
        <f t="shared" si="116"/>
        <v>0</v>
      </c>
      <c r="DS15" s="10">
        <f t="shared" si="77"/>
        <v>0</v>
      </c>
      <c r="DT15" s="75">
        <v>4</v>
      </c>
      <c r="DU15" s="9">
        <f t="shared" si="78"/>
        <v>1.5</v>
      </c>
      <c r="DV15" s="2">
        <f t="shared" si="79"/>
        <v>0</v>
      </c>
      <c r="DW15" s="10">
        <f t="shared" si="80"/>
        <v>0.05</v>
      </c>
      <c r="DX15" s="2" t="s">
        <v>1</v>
      </c>
      <c r="DY15" s="9" t="str">
        <f t="shared" si="81"/>
        <v/>
      </c>
      <c r="DZ15" s="102"/>
      <c r="EA15" s="102"/>
      <c r="EB15" s="2" t="s">
        <v>1</v>
      </c>
      <c r="EC15" s="9" t="str">
        <f t="shared" si="82"/>
        <v/>
      </c>
      <c r="ED15" s="2" t="str">
        <f t="shared" si="83"/>
        <v/>
      </c>
      <c r="EE15" s="10" t="str">
        <f t="shared" si="84"/>
        <v/>
      </c>
      <c r="EF15" s="2" t="s">
        <v>1</v>
      </c>
      <c r="EG15" s="9" t="str">
        <f t="shared" si="85"/>
        <v/>
      </c>
      <c r="EH15" s="2" t="str">
        <f t="shared" si="86"/>
        <v/>
      </c>
      <c r="EI15" s="10" t="str">
        <f t="shared" si="87"/>
        <v/>
      </c>
      <c r="EJ15" s="75" t="s">
        <v>1</v>
      </c>
      <c r="EK15" s="9" t="str">
        <f t="shared" si="88"/>
        <v/>
      </c>
      <c r="EL15" s="2" t="str">
        <f t="shared" si="89"/>
        <v/>
      </c>
      <c r="EM15" s="10" t="str">
        <f t="shared" si="90"/>
        <v/>
      </c>
      <c r="EN15" s="2">
        <v>6.25</v>
      </c>
      <c r="EO15" s="9">
        <f t="shared" si="91"/>
        <v>2.59</v>
      </c>
      <c r="EP15" s="102"/>
      <c r="EQ15" s="102"/>
      <c r="ER15" s="2">
        <v>6.25</v>
      </c>
      <c r="ES15" s="9">
        <f t="shared" si="92"/>
        <v>2.0599999999999996</v>
      </c>
      <c r="ET15" s="2">
        <f t="shared" si="93"/>
        <v>0</v>
      </c>
      <c r="EU15" s="10">
        <f t="shared" si="94"/>
        <v>-0.4</v>
      </c>
      <c r="EV15" s="144"/>
      <c r="EW15" s="9" t="str">
        <f t="shared" si="95"/>
        <v/>
      </c>
      <c r="EX15" s="2" t="str">
        <f t="shared" si="118"/>
        <v/>
      </c>
      <c r="EY15" s="10" t="str">
        <f t="shared" si="97"/>
        <v/>
      </c>
      <c r="EZ15" s="75">
        <v>6.25</v>
      </c>
      <c r="FA15" s="9">
        <f t="shared" si="98"/>
        <v>2.89</v>
      </c>
      <c r="FB15" s="2">
        <v>0</v>
      </c>
      <c r="FC15" s="10">
        <f t="shared" si="100"/>
        <v>0</v>
      </c>
      <c r="FD15" s="2" t="s">
        <v>1</v>
      </c>
      <c r="FE15" s="75"/>
      <c r="FF15" s="75"/>
      <c r="FG15" s="75"/>
      <c r="FH15" s="2" t="s">
        <v>1</v>
      </c>
      <c r="FI15" s="9" t="str">
        <f t="shared" si="101"/>
        <v/>
      </c>
      <c r="FJ15" s="2" t="str">
        <f t="shared" si="102"/>
        <v/>
      </c>
      <c r="FK15" s="10" t="str">
        <f t="shared" si="103"/>
        <v/>
      </c>
      <c r="FL15" s="145" t="s">
        <v>1</v>
      </c>
      <c r="FM15" s="9" t="str">
        <f t="shared" si="104"/>
        <v/>
      </c>
      <c r="FN15" s="2" t="str">
        <f t="shared" si="105"/>
        <v/>
      </c>
      <c r="FO15" s="10" t="str">
        <f t="shared" si="106"/>
        <v/>
      </c>
      <c r="FP15" s="75" t="s">
        <v>1</v>
      </c>
      <c r="FQ15" s="9" t="str">
        <f t="shared" si="107"/>
        <v/>
      </c>
      <c r="FR15" s="2" t="str">
        <f t="shared" si="108"/>
        <v/>
      </c>
      <c r="FS15" s="10" t="str">
        <f t="shared" si="109"/>
        <v/>
      </c>
      <c r="FX15" s="1">
        <f>((SUM(K15+AS15)*2)+(SUM(LARGE((AB15,BJ15,DX15,CA15, CR15, DH15,EN15,FD15),1)+LARGE((AB15,BJ15,DX15,CA15, CR15, DH15,EN15,FD15),2)+LARGE((AB15,BJ15,DX15,CA15, CR15, DH15,EN15,FD15),3))))/7</f>
        <v>4.2142857142857144</v>
      </c>
      <c r="FY15" s="1">
        <f>FX15-2.63</f>
        <v>1.5842857142857145</v>
      </c>
      <c r="FZ15" s="1"/>
      <c r="GA15" s="1"/>
      <c r="GB15" s="1">
        <f>((SUM(O15+AW15)*2)+(SUM(LARGE((AF15,BN15,EB15,CE15, CV15, DL15,ER15,FH15),1)+LARGE((AF15,BN15,EB15,CE15, CV15, DL15,ER15,FH15),2)+LARGE((AF15,BN15,EB15,CE15, CV15, DL15,ER15,FH15),3))))/7</f>
        <v>4.4285714285714288</v>
      </c>
      <c r="GC15" s="1">
        <f t="shared" si="111"/>
        <v>1.4985714285714287</v>
      </c>
      <c r="GF15" s="1">
        <f>((SUM(S15+BA15)*2)+(SUM(LARGE((AJ15,BR15,EF15,CI15, CZ15, DP15,EV15,FL15),1)+LARGE((AJ15,BR15,EF15,CI15, CZ15, DP15,EV15,FL15),2)+LARGE((AJ15,BR15,EF15,CI15, CZ15, DP15,EV15,FL15),3))))/7</f>
        <v>4.2142857142857144</v>
      </c>
      <c r="GG15" s="1">
        <f t="shared" si="112"/>
        <v>1.0742857142857143</v>
      </c>
      <c r="GJ15" s="1">
        <f>((SUM(W15+BE15)*2)+(SUM(LARGE((AN15,BV15,EJ15,CM15, DD15, DT15,EZ15,FP15),1)+LARGE((AN15,BV15,EJ15,CM15, DD15, DT15,EZ15,FP15),2)+LARGE((AN15,BV15,EJ15,CM15, DD15, DT15,EZ15,FP15),3))))/7</f>
        <v>4.4642857142857144</v>
      </c>
      <c r="GK15" s="1">
        <f t="shared" si="114"/>
        <v>1.4342857142857146</v>
      </c>
    </row>
    <row r="16" spans="1:197" ht="15.75" x14ac:dyDescent="0.25">
      <c r="A16" s="8" t="s">
        <v>62</v>
      </c>
      <c r="B16" s="8" t="s">
        <v>38</v>
      </c>
      <c r="C16" s="8" t="s">
        <v>47</v>
      </c>
      <c r="D16" s="8" t="s">
        <v>44</v>
      </c>
      <c r="E16" s="8" t="s">
        <v>41</v>
      </c>
      <c r="F16" s="8" t="s">
        <v>1</v>
      </c>
      <c r="G16" s="8" t="s">
        <v>40</v>
      </c>
      <c r="H16" s="8" t="s">
        <v>44</v>
      </c>
      <c r="I16" s="70">
        <v>97</v>
      </c>
      <c r="J16" s="2">
        <v>1.25</v>
      </c>
      <c r="K16" s="2">
        <v>1.25</v>
      </c>
      <c r="L16" s="9">
        <f t="shared" si="0"/>
        <v>-1.0499999999999998</v>
      </c>
      <c r="M16" s="2">
        <f t="shared" si="1"/>
        <v>0</v>
      </c>
      <c r="N16" s="10">
        <f t="shared" si="2"/>
        <v>0</v>
      </c>
      <c r="O16" s="2">
        <v>1.75</v>
      </c>
      <c r="P16" s="9">
        <f t="shared" si="3"/>
        <v>-0.75</v>
      </c>
      <c r="Q16" s="2">
        <f t="shared" si="4"/>
        <v>0.5</v>
      </c>
      <c r="R16" s="10">
        <f t="shared" si="5"/>
        <v>0.3</v>
      </c>
      <c r="S16" s="2">
        <v>1.5</v>
      </c>
      <c r="T16" s="9">
        <f t="shared" si="6"/>
        <v>-1.0899999999999999</v>
      </c>
      <c r="U16" s="2">
        <f>IF(ISNUMBER(S16), S16-O16, "")</f>
        <v>-0.25</v>
      </c>
      <c r="V16" s="10">
        <f t="shared" si="8"/>
        <v>-0.45999999999999996</v>
      </c>
      <c r="W16" s="76">
        <v>1.5</v>
      </c>
      <c r="X16" s="9">
        <f t="shared" si="9"/>
        <v>-1.0899999999999999</v>
      </c>
      <c r="Y16" s="2">
        <f t="shared" si="10"/>
        <v>0</v>
      </c>
      <c r="Z16" s="10">
        <f t="shared" si="11"/>
        <v>-0.06</v>
      </c>
      <c r="AA16" s="2">
        <v>1.75</v>
      </c>
      <c r="AB16" s="2">
        <v>1.75</v>
      </c>
      <c r="AC16" s="9">
        <f t="shared" si="12"/>
        <v>-0.48</v>
      </c>
      <c r="AD16" s="2">
        <f t="shared" si="13"/>
        <v>0</v>
      </c>
      <c r="AE16" s="10">
        <f t="shared" si="14"/>
        <v>0</v>
      </c>
      <c r="AF16" s="2">
        <v>1.75</v>
      </c>
      <c r="AG16" s="9">
        <f t="shared" si="15"/>
        <v>-0.69</v>
      </c>
      <c r="AH16" s="2">
        <f t="shared" si="16"/>
        <v>0</v>
      </c>
      <c r="AI16" s="10">
        <f t="shared" si="17"/>
        <v>-0.21</v>
      </c>
      <c r="AJ16" s="2">
        <v>1.75</v>
      </c>
      <c r="AK16" s="9">
        <f t="shared" si="18"/>
        <v>-0.68000000000000016</v>
      </c>
      <c r="AL16" s="2">
        <f>IF(ISNUMBER(AJ16), AJ16-AF16, "")</f>
        <v>0</v>
      </c>
      <c r="AM16" s="10">
        <f t="shared" si="20"/>
        <v>-0.08</v>
      </c>
      <c r="AN16" s="75">
        <v>1.75</v>
      </c>
      <c r="AO16" s="9">
        <f t="shared" si="21"/>
        <v>-0.87000000000000011</v>
      </c>
      <c r="AP16" s="2">
        <f t="shared" si="22"/>
        <v>0</v>
      </c>
      <c r="AQ16" s="10">
        <f t="shared" si="23"/>
        <v>-0.19</v>
      </c>
      <c r="AR16" s="2">
        <v>1.5</v>
      </c>
      <c r="AS16" s="2">
        <v>1.5</v>
      </c>
      <c r="AT16" s="9">
        <f t="shared" si="24"/>
        <v>-1.0899999999999999</v>
      </c>
      <c r="AU16" s="2">
        <f t="shared" si="25"/>
        <v>0</v>
      </c>
      <c r="AV16" s="10">
        <f t="shared" si="26"/>
        <v>0</v>
      </c>
      <c r="AW16" s="2">
        <v>2.25</v>
      </c>
      <c r="AX16" s="9">
        <f t="shared" si="27"/>
        <v>-0.62999999999999989</v>
      </c>
      <c r="AY16" s="2">
        <f t="shared" si="28"/>
        <v>0.75</v>
      </c>
      <c r="AZ16" s="10">
        <f t="shared" si="29"/>
        <v>0.4</v>
      </c>
      <c r="BA16" s="2">
        <v>2.5</v>
      </c>
      <c r="BB16" s="9">
        <f t="shared" si="30"/>
        <v>-0.60000000000000009</v>
      </c>
      <c r="BC16" s="2">
        <f>IF(ISNUMBER(BA16), BA16-AW16, "")</f>
        <v>0.25</v>
      </c>
      <c r="BD16" s="10">
        <f t="shared" si="32"/>
        <v>0.09</v>
      </c>
      <c r="BE16" s="76">
        <v>2.5</v>
      </c>
      <c r="BF16" s="9">
        <f t="shared" si="33"/>
        <v>-0.60000000000000009</v>
      </c>
      <c r="BG16" s="2">
        <f t="shared" si="34"/>
        <v>0</v>
      </c>
      <c r="BH16" s="10">
        <f t="shared" si="35"/>
        <v>-0.13</v>
      </c>
      <c r="BI16" s="2">
        <v>1.5</v>
      </c>
      <c r="BJ16" s="2">
        <v>1.75</v>
      </c>
      <c r="BK16" s="9">
        <f t="shared" si="36"/>
        <v>-0.29000000000000004</v>
      </c>
      <c r="BL16" s="2">
        <f t="shared" si="37"/>
        <v>0.25</v>
      </c>
      <c r="BM16" s="10">
        <f t="shared" si="38"/>
        <v>-3.999999999999998E-2</v>
      </c>
      <c r="BN16" s="2">
        <v>2.5</v>
      </c>
      <c r="BO16" s="9">
        <f t="shared" si="39"/>
        <v>2.0000000000000018E-2</v>
      </c>
      <c r="BP16" s="2">
        <f t="shared" si="40"/>
        <v>0.75</v>
      </c>
      <c r="BQ16" s="10">
        <f t="shared" si="41"/>
        <v>0.3</v>
      </c>
      <c r="BR16" s="2">
        <v>2.5</v>
      </c>
      <c r="BS16" s="9">
        <f t="shared" si="42"/>
        <v>-0.33000000000000007</v>
      </c>
      <c r="BT16" s="2">
        <f t="shared" si="117"/>
        <v>0</v>
      </c>
      <c r="BU16" s="10">
        <f t="shared" si="44"/>
        <v>-0.25</v>
      </c>
      <c r="BV16" s="76">
        <v>2.5</v>
      </c>
      <c r="BW16" s="9">
        <f t="shared" si="45"/>
        <v>-0.41999999999999993</v>
      </c>
      <c r="BX16" s="2">
        <f t="shared" si="46"/>
        <v>0</v>
      </c>
      <c r="BY16" s="10">
        <f t="shared" si="47"/>
        <v>-0.09</v>
      </c>
      <c r="BZ16" s="2" t="s">
        <v>1</v>
      </c>
      <c r="CA16" s="2" t="s">
        <v>1</v>
      </c>
      <c r="CB16" s="9" t="str">
        <f t="shared" si="48"/>
        <v/>
      </c>
      <c r="CC16" s="2" t="str">
        <f t="shared" si="49"/>
        <v/>
      </c>
      <c r="CD16" s="10" t="str">
        <f t="shared" si="50"/>
        <v/>
      </c>
      <c r="CE16" s="2">
        <v>2.75</v>
      </c>
      <c r="CF16" s="9">
        <f t="shared" si="51"/>
        <v>0</v>
      </c>
      <c r="CG16" s="2"/>
      <c r="CH16" s="10" t="str">
        <f t="shared" si="53"/>
        <v/>
      </c>
      <c r="CI16" s="2">
        <v>2.75</v>
      </c>
      <c r="CJ16" s="9">
        <f t="shared" si="54"/>
        <v>-0.2200000000000002</v>
      </c>
      <c r="CK16" s="2">
        <f t="shared" si="55"/>
        <v>0</v>
      </c>
      <c r="CL16" s="10">
        <f t="shared" si="56"/>
        <v>-0.22</v>
      </c>
      <c r="CM16" s="75">
        <v>2.5</v>
      </c>
      <c r="CN16" s="9">
        <f t="shared" si="57"/>
        <v>-0.10999999999999988</v>
      </c>
      <c r="CO16" s="2">
        <f t="shared" si="58"/>
        <v>-0.25</v>
      </c>
      <c r="CP16" s="10">
        <f t="shared" si="59"/>
        <v>-0.61</v>
      </c>
      <c r="CQ16" s="2" t="s">
        <v>1</v>
      </c>
      <c r="CR16" s="2" t="s">
        <v>1</v>
      </c>
      <c r="CS16" s="9" t="str">
        <f t="shared" si="60"/>
        <v/>
      </c>
      <c r="CT16" s="2" t="str">
        <f t="shared" si="61"/>
        <v/>
      </c>
      <c r="CU16" s="10" t="str">
        <f t="shared" si="62"/>
        <v/>
      </c>
      <c r="CV16" s="2" t="s">
        <v>1</v>
      </c>
      <c r="CW16" s="9" t="str">
        <f t="shared" si="63"/>
        <v/>
      </c>
      <c r="CX16" s="2" t="str">
        <f t="shared" si="64"/>
        <v/>
      </c>
      <c r="CY16" s="10" t="str">
        <f t="shared" si="65"/>
        <v/>
      </c>
      <c r="CZ16" s="2" t="s">
        <v>1</v>
      </c>
      <c r="DA16" s="9" t="str">
        <f t="shared" si="66"/>
        <v/>
      </c>
      <c r="DB16" s="2" t="str">
        <f t="shared" si="113"/>
        <v/>
      </c>
      <c r="DC16" s="10" t="str">
        <f t="shared" si="67"/>
        <v/>
      </c>
      <c r="DD16" s="75" t="s">
        <v>1</v>
      </c>
      <c r="DE16" s="9" t="str">
        <f t="shared" si="68"/>
        <v/>
      </c>
      <c r="DF16" s="2" t="str">
        <f t="shared" si="115"/>
        <v/>
      </c>
      <c r="DG16" s="10" t="str">
        <f t="shared" si="70"/>
        <v/>
      </c>
      <c r="DH16" s="2" t="s">
        <v>1</v>
      </c>
      <c r="DI16" s="9" t="str">
        <f t="shared" si="71"/>
        <v/>
      </c>
      <c r="DJ16" s="102"/>
      <c r="DK16" s="102"/>
      <c r="DL16" s="2" t="s">
        <v>1</v>
      </c>
      <c r="DM16" s="9" t="str">
        <f t="shared" si="72"/>
        <v/>
      </c>
      <c r="DN16" s="2" t="str">
        <f t="shared" si="73"/>
        <v/>
      </c>
      <c r="DO16" s="10" t="str">
        <f t="shared" si="74"/>
        <v/>
      </c>
      <c r="DP16" s="2" t="s">
        <v>1</v>
      </c>
      <c r="DQ16" s="9" t="str">
        <f t="shared" si="75"/>
        <v/>
      </c>
      <c r="DR16" s="2" t="str">
        <f t="shared" si="116"/>
        <v/>
      </c>
      <c r="DS16" s="10" t="str">
        <f t="shared" si="77"/>
        <v/>
      </c>
      <c r="DT16" s="75" t="s">
        <v>1</v>
      </c>
      <c r="DU16" s="9" t="str">
        <f t="shared" si="78"/>
        <v/>
      </c>
      <c r="DV16" s="2" t="str">
        <f t="shared" si="79"/>
        <v/>
      </c>
      <c r="DW16" s="10" t="str">
        <f t="shared" si="80"/>
        <v/>
      </c>
      <c r="DX16" s="2">
        <v>3</v>
      </c>
      <c r="DY16" s="9">
        <f t="shared" si="81"/>
        <v>-0.35000000000000009</v>
      </c>
      <c r="DZ16" s="102"/>
      <c r="EA16" s="102"/>
      <c r="EB16" s="2">
        <v>3</v>
      </c>
      <c r="EC16" s="9">
        <f t="shared" si="82"/>
        <v>-0.69</v>
      </c>
      <c r="ED16" s="2">
        <f t="shared" si="83"/>
        <v>0</v>
      </c>
      <c r="EE16" s="10">
        <f t="shared" si="84"/>
        <v>0.02</v>
      </c>
      <c r="EF16" s="2">
        <v>3</v>
      </c>
      <c r="EG16" s="9">
        <f t="shared" si="85"/>
        <v>-0.73</v>
      </c>
      <c r="EH16" s="2">
        <f t="shared" si="86"/>
        <v>0</v>
      </c>
      <c r="EI16" s="10">
        <f t="shared" si="87"/>
        <v>0</v>
      </c>
      <c r="EJ16" s="75">
        <v>3</v>
      </c>
      <c r="EK16" s="9">
        <f t="shared" si="88"/>
        <v>-0.5299999999999998</v>
      </c>
      <c r="EL16" s="2">
        <f t="shared" si="89"/>
        <v>0</v>
      </c>
      <c r="EM16" s="10">
        <f t="shared" si="90"/>
        <v>0.17</v>
      </c>
      <c r="EN16" s="2">
        <v>3</v>
      </c>
      <c r="EO16" s="9">
        <f t="shared" si="91"/>
        <v>-0.66000000000000014</v>
      </c>
      <c r="EP16" s="102"/>
      <c r="EQ16" s="102"/>
      <c r="ER16" s="2">
        <v>4</v>
      </c>
      <c r="ES16" s="9">
        <f t="shared" si="92"/>
        <v>-0.19000000000000039</v>
      </c>
      <c r="ET16" s="2">
        <f t="shared" si="93"/>
        <v>1</v>
      </c>
      <c r="EU16" s="10">
        <f t="shared" si="94"/>
        <v>0.6</v>
      </c>
      <c r="EV16" s="144">
        <v>2</v>
      </c>
      <c r="EW16" s="9">
        <f t="shared" si="95"/>
        <v>-1.2200000000000002</v>
      </c>
      <c r="EX16" s="2">
        <f t="shared" si="118"/>
        <v>-2</v>
      </c>
      <c r="EY16" s="10">
        <f t="shared" si="97"/>
        <v>-1.78</v>
      </c>
      <c r="EZ16" s="75">
        <v>2</v>
      </c>
      <c r="FA16" s="9">
        <f t="shared" si="98"/>
        <v>-1.3599999999999999</v>
      </c>
      <c r="FB16" s="2">
        <f t="shared" ref="FB16:FB30" si="119">IF(ISNUMBER(EZ16), EZ16-EV16, "")</f>
        <v>0</v>
      </c>
      <c r="FC16" s="10">
        <f t="shared" si="100"/>
        <v>0</v>
      </c>
      <c r="FD16" s="2" t="s">
        <v>1</v>
      </c>
      <c r="FE16" s="75"/>
      <c r="FF16" s="75"/>
      <c r="FG16" s="75"/>
      <c r="FH16" s="2" t="s">
        <v>1</v>
      </c>
      <c r="FI16" s="9" t="str">
        <f t="shared" si="101"/>
        <v/>
      </c>
      <c r="FJ16" s="2" t="str">
        <f t="shared" si="102"/>
        <v/>
      </c>
      <c r="FK16" s="10" t="str">
        <f t="shared" si="103"/>
        <v/>
      </c>
      <c r="FL16" s="145" t="s">
        <v>1</v>
      </c>
      <c r="FM16" s="9" t="str">
        <f t="shared" si="104"/>
        <v/>
      </c>
      <c r="FN16" s="2" t="str">
        <f t="shared" si="105"/>
        <v/>
      </c>
      <c r="FO16" s="10" t="str">
        <f t="shared" si="106"/>
        <v/>
      </c>
      <c r="FP16" s="75" t="s">
        <v>1</v>
      </c>
      <c r="FQ16" s="9" t="str">
        <f t="shared" si="107"/>
        <v/>
      </c>
      <c r="FR16" s="2" t="str">
        <f t="shared" si="108"/>
        <v/>
      </c>
      <c r="FS16" s="10" t="str">
        <f t="shared" si="109"/>
        <v/>
      </c>
      <c r="FX16" s="1">
        <f>((SUM(K16+AS16)*2)+(SUM(LARGE((AB16,BJ16,DX16,CA16, CR16, DH16,EN16,FD16),1)+LARGE((AB16,BJ16,DX16,CA16, CR16, DH16,EN16,FD16),2)+LARGE((AB16,BJ16,DX16,CA16, CR16, DH16,EN16,FD16),3))))/7</f>
        <v>1.8928571428571428</v>
      </c>
      <c r="FY16" s="1">
        <f>FX16-2.63</f>
        <v>-0.7371428571428571</v>
      </c>
      <c r="FZ16" s="1"/>
      <c r="GA16" s="1"/>
      <c r="GB16" s="1">
        <f>((SUM(O16+AW16)*2)+(SUM(LARGE((AF16,BN16,EB16,CE16, CV16, DL16,ER16,FH16),1)+LARGE((AF16,BN16,EB16,CE16, CV16, DL16,ER16,FH16),2)+LARGE((AF16,BN16,EB16,CE16, CV16, DL16,ER16,FH16),3))))/7</f>
        <v>2.5357142857142856</v>
      </c>
      <c r="GC16" s="1">
        <f t="shared" si="111"/>
        <v>-0.39428571428571457</v>
      </c>
      <c r="GF16" s="1">
        <f>((SUM(S16+BA16)*2)+(SUM(LARGE((AJ16,BR16,EF16,CI16, CZ16, DP16,EV16,FL16),1)+LARGE((AJ16,BR16,EF16,CI16, CZ16, DP16,EV16,FL16),2)+LARGE((AJ16,BR16,EF16,CI16, CZ16, DP16,EV16,FL16),3))))/7</f>
        <v>2.3214285714285716</v>
      </c>
      <c r="GG16" s="1">
        <f t="shared" si="112"/>
        <v>-0.81857142857142851</v>
      </c>
      <c r="GJ16" s="1">
        <f>((SUM(W16+BE16)*2)+(SUM(LARGE((AN16,BV16,EJ16,CM16, DD16, DT16,EZ16,FP16),1)+LARGE((AN16,BV16,EJ16,CM16, DD16, DT16,EZ16,FP16),2)+LARGE((AN16,BV16,EJ16,CM16, DD16, DT16,EZ16,FP16),3))))/7</f>
        <v>2.2857142857142856</v>
      </c>
      <c r="GK16" s="1">
        <f t="shared" si="114"/>
        <v>-0.74428571428571422</v>
      </c>
    </row>
    <row r="17" spans="1:196" ht="15.75" x14ac:dyDescent="0.25">
      <c r="A17" s="8" t="s">
        <v>63</v>
      </c>
      <c r="B17" s="8" t="s">
        <v>52</v>
      </c>
      <c r="C17" s="8" t="s">
        <v>39</v>
      </c>
      <c r="D17" s="8" t="s">
        <v>44</v>
      </c>
      <c r="E17" s="8" t="s">
        <v>41</v>
      </c>
      <c r="F17" s="8" t="s">
        <v>1</v>
      </c>
      <c r="G17" s="8" t="s">
        <v>40</v>
      </c>
      <c r="H17" s="8" t="s">
        <v>44</v>
      </c>
      <c r="I17" s="70">
        <v>31.5</v>
      </c>
      <c r="J17" s="2">
        <v>1.5</v>
      </c>
      <c r="K17" s="2">
        <v>1.5</v>
      </c>
      <c r="L17" s="9">
        <f t="shared" si="0"/>
        <v>-0.79999999999999982</v>
      </c>
      <c r="M17" s="2">
        <f t="shared" si="1"/>
        <v>0</v>
      </c>
      <c r="N17" s="10">
        <f t="shared" si="2"/>
        <v>0</v>
      </c>
      <c r="O17" s="2">
        <v>1.5</v>
      </c>
      <c r="P17" s="9">
        <f t="shared" si="3"/>
        <v>-1</v>
      </c>
      <c r="Q17" s="2">
        <f t="shared" si="4"/>
        <v>0</v>
      </c>
      <c r="R17" s="10">
        <f t="shared" si="5"/>
        <v>-0.2</v>
      </c>
      <c r="S17" s="2">
        <v>2.75</v>
      </c>
      <c r="T17" s="9">
        <f t="shared" si="6"/>
        <v>0.16000000000000014</v>
      </c>
      <c r="U17" s="2">
        <f>IF(ISNUMBER(S17), S17-O17, "")</f>
        <v>1.25</v>
      </c>
      <c r="V17" s="10">
        <f t="shared" si="8"/>
        <v>1.04</v>
      </c>
      <c r="W17" s="76">
        <v>3.5</v>
      </c>
      <c r="X17" s="9">
        <f t="shared" si="9"/>
        <v>0.91000000000000014</v>
      </c>
      <c r="Y17" s="2">
        <f t="shared" si="10"/>
        <v>0.75</v>
      </c>
      <c r="Z17" s="10">
        <f t="shared" si="11"/>
        <v>0.69</v>
      </c>
      <c r="AA17" s="2">
        <v>1.5</v>
      </c>
      <c r="AB17" s="2">
        <v>1.5</v>
      </c>
      <c r="AC17" s="9">
        <f t="shared" si="12"/>
        <v>-0.73</v>
      </c>
      <c r="AD17" s="2">
        <f t="shared" si="13"/>
        <v>0</v>
      </c>
      <c r="AE17" s="10">
        <f t="shared" si="14"/>
        <v>0</v>
      </c>
      <c r="AF17" s="2">
        <v>1.5</v>
      </c>
      <c r="AG17" s="9">
        <f t="shared" si="15"/>
        <v>-0.94</v>
      </c>
      <c r="AH17" s="2">
        <f t="shared" si="16"/>
        <v>0</v>
      </c>
      <c r="AI17" s="10">
        <f t="shared" si="17"/>
        <v>-0.21</v>
      </c>
      <c r="AJ17" s="2">
        <v>1.75</v>
      </c>
      <c r="AK17" s="9">
        <f t="shared" si="18"/>
        <v>-0.68000000000000016</v>
      </c>
      <c r="AL17" s="2">
        <f>IF(ISNUMBER(AJ17), AJ17-AF17, "")</f>
        <v>0.25</v>
      </c>
      <c r="AM17" s="10">
        <f t="shared" si="20"/>
        <v>0.16999999999999998</v>
      </c>
      <c r="AN17" s="75">
        <v>1.75</v>
      </c>
      <c r="AO17" s="9">
        <f t="shared" si="21"/>
        <v>-0.87000000000000011</v>
      </c>
      <c r="AP17" s="2">
        <f t="shared" si="22"/>
        <v>0</v>
      </c>
      <c r="AQ17" s="10">
        <f t="shared" si="23"/>
        <v>-0.19</v>
      </c>
      <c r="AR17" s="2">
        <v>2.5</v>
      </c>
      <c r="AS17" s="2">
        <v>2.5</v>
      </c>
      <c r="AT17" s="9">
        <f t="shared" si="24"/>
        <v>-8.9999999999999858E-2</v>
      </c>
      <c r="AU17" s="2">
        <f t="shared" si="25"/>
        <v>0</v>
      </c>
      <c r="AV17" s="10">
        <f t="shared" si="26"/>
        <v>0</v>
      </c>
      <c r="AW17" s="2">
        <v>2.5</v>
      </c>
      <c r="AX17" s="9">
        <f t="shared" si="27"/>
        <v>-0.37999999999999989</v>
      </c>
      <c r="AY17" s="2">
        <f t="shared" si="28"/>
        <v>0</v>
      </c>
      <c r="AZ17" s="10">
        <f t="shared" si="29"/>
        <v>-0.35</v>
      </c>
      <c r="BA17" s="2">
        <v>3.25</v>
      </c>
      <c r="BB17" s="9">
        <f t="shared" si="30"/>
        <v>0.14999999999999991</v>
      </c>
      <c r="BC17" s="2">
        <f>IF(ISNUMBER(BA17), BA17-AW17, "")</f>
        <v>0.75</v>
      </c>
      <c r="BD17" s="10">
        <f t="shared" si="32"/>
        <v>0.59</v>
      </c>
      <c r="BE17" s="75">
        <v>2.25</v>
      </c>
      <c r="BF17" s="9">
        <f t="shared" si="33"/>
        <v>-0.85000000000000009</v>
      </c>
      <c r="BG17" s="2">
        <f t="shared" si="34"/>
        <v>-1</v>
      </c>
      <c r="BH17" s="10">
        <f t="shared" si="35"/>
        <v>-1.1299999999999999</v>
      </c>
      <c r="BI17" s="2">
        <v>1.5</v>
      </c>
      <c r="BJ17" s="2">
        <v>1.75</v>
      </c>
      <c r="BK17" s="9">
        <f t="shared" si="36"/>
        <v>-0.29000000000000004</v>
      </c>
      <c r="BL17" s="2">
        <f t="shared" si="37"/>
        <v>0.25</v>
      </c>
      <c r="BM17" s="10">
        <f t="shared" si="38"/>
        <v>-3.999999999999998E-2</v>
      </c>
      <c r="BN17" s="2">
        <v>2.5</v>
      </c>
      <c r="BO17" s="9">
        <f t="shared" si="39"/>
        <v>2.0000000000000018E-2</v>
      </c>
      <c r="BP17" s="2">
        <f t="shared" si="40"/>
        <v>0.75</v>
      </c>
      <c r="BQ17" s="10">
        <f t="shared" si="41"/>
        <v>0.3</v>
      </c>
      <c r="BR17" s="2">
        <v>2.5</v>
      </c>
      <c r="BS17" s="9">
        <f t="shared" si="42"/>
        <v>-0.33000000000000007</v>
      </c>
      <c r="BT17" s="2">
        <f t="shared" si="117"/>
        <v>0</v>
      </c>
      <c r="BU17" s="10">
        <f t="shared" si="44"/>
        <v>-0.25</v>
      </c>
      <c r="BV17" s="76">
        <v>2.5</v>
      </c>
      <c r="BW17" s="9">
        <f t="shared" si="45"/>
        <v>-0.41999999999999993</v>
      </c>
      <c r="BX17" s="2">
        <f t="shared" si="46"/>
        <v>0</v>
      </c>
      <c r="BY17" s="10">
        <f t="shared" si="47"/>
        <v>-0.09</v>
      </c>
      <c r="BZ17" s="2" t="s">
        <v>1</v>
      </c>
      <c r="CA17" s="2" t="s">
        <v>1</v>
      </c>
      <c r="CB17" s="9" t="str">
        <f t="shared" si="48"/>
        <v/>
      </c>
      <c r="CC17" s="2" t="str">
        <f t="shared" si="49"/>
        <v/>
      </c>
      <c r="CD17" s="10" t="str">
        <f t="shared" si="50"/>
        <v/>
      </c>
      <c r="CE17" s="2" t="s">
        <v>1</v>
      </c>
      <c r="CF17" s="9" t="str">
        <f t="shared" si="51"/>
        <v/>
      </c>
      <c r="CG17" s="2" t="str">
        <f t="shared" ref="CG17:CG30" si="120">IF(ISNUMBER(CE17), CE17-CA17, "")</f>
        <v/>
      </c>
      <c r="CH17" s="10" t="str">
        <f t="shared" si="53"/>
        <v/>
      </c>
      <c r="CI17" s="2" t="s">
        <v>1</v>
      </c>
      <c r="CJ17" s="9" t="str">
        <f t="shared" si="54"/>
        <v/>
      </c>
      <c r="CK17" s="2" t="str">
        <f t="shared" si="55"/>
        <v/>
      </c>
      <c r="CL17" s="10" t="str">
        <f t="shared" si="56"/>
        <v/>
      </c>
      <c r="CM17" s="75" t="s">
        <v>1</v>
      </c>
      <c r="CN17" s="9" t="str">
        <f t="shared" si="57"/>
        <v/>
      </c>
      <c r="CO17" s="2" t="str">
        <f t="shared" si="58"/>
        <v/>
      </c>
      <c r="CP17" s="10" t="str">
        <f t="shared" si="59"/>
        <v/>
      </c>
      <c r="CQ17" s="2" t="s">
        <v>1</v>
      </c>
      <c r="CR17" s="2" t="s">
        <v>1</v>
      </c>
      <c r="CS17" s="9" t="str">
        <f t="shared" si="60"/>
        <v/>
      </c>
      <c r="CT17" s="2" t="str">
        <f t="shared" si="61"/>
        <v/>
      </c>
      <c r="CU17" s="10" t="str">
        <f t="shared" si="62"/>
        <v/>
      </c>
      <c r="CV17" s="2" t="s">
        <v>1</v>
      </c>
      <c r="CW17" s="9" t="str">
        <f t="shared" si="63"/>
        <v/>
      </c>
      <c r="CX17" s="2" t="str">
        <f t="shared" si="64"/>
        <v/>
      </c>
      <c r="CY17" s="10" t="str">
        <f t="shared" si="65"/>
        <v/>
      </c>
      <c r="CZ17" s="2" t="s">
        <v>1</v>
      </c>
      <c r="DA17" s="9" t="str">
        <f t="shared" si="66"/>
        <v/>
      </c>
      <c r="DB17" s="2" t="str">
        <f t="shared" si="113"/>
        <v/>
      </c>
      <c r="DC17" s="10" t="str">
        <f t="shared" si="67"/>
        <v/>
      </c>
      <c r="DD17" s="75" t="s">
        <v>1</v>
      </c>
      <c r="DE17" s="9" t="str">
        <f t="shared" si="68"/>
        <v/>
      </c>
      <c r="DF17" s="2" t="str">
        <f t="shared" si="115"/>
        <v/>
      </c>
      <c r="DG17" s="10" t="str">
        <f t="shared" si="70"/>
        <v/>
      </c>
      <c r="DH17" s="2" t="s">
        <v>1</v>
      </c>
      <c r="DI17" s="9" t="str">
        <f t="shared" si="71"/>
        <v/>
      </c>
      <c r="DJ17" s="102"/>
      <c r="DK17" s="102"/>
      <c r="DL17" s="2" t="s">
        <v>1</v>
      </c>
      <c r="DM17" s="9" t="str">
        <f t="shared" si="72"/>
        <v/>
      </c>
      <c r="DN17" s="2" t="str">
        <f t="shared" si="73"/>
        <v/>
      </c>
      <c r="DO17" s="10" t="str">
        <f t="shared" si="74"/>
        <v/>
      </c>
      <c r="DP17" s="2" t="s">
        <v>1</v>
      </c>
      <c r="DQ17" s="9" t="str">
        <f t="shared" si="75"/>
        <v/>
      </c>
      <c r="DR17" s="2" t="str">
        <f t="shared" si="116"/>
        <v/>
      </c>
      <c r="DS17" s="10" t="str">
        <f t="shared" si="77"/>
        <v/>
      </c>
      <c r="DT17" s="75" t="s">
        <v>1</v>
      </c>
      <c r="DU17" s="9" t="str">
        <f t="shared" si="78"/>
        <v/>
      </c>
      <c r="DV17" s="2" t="str">
        <f t="shared" si="79"/>
        <v/>
      </c>
      <c r="DW17" s="10" t="str">
        <f t="shared" si="80"/>
        <v/>
      </c>
      <c r="DX17" s="2">
        <v>0</v>
      </c>
      <c r="DY17" s="9">
        <f t="shared" si="81"/>
        <v>-3.35</v>
      </c>
      <c r="DZ17" s="102"/>
      <c r="EA17" s="102"/>
      <c r="EB17" s="2">
        <v>0</v>
      </c>
      <c r="EC17" s="9">
        <f t="shared" si="82"/>
        <v>-3.69</v>
      </c>
      <c r="ED17" s="2">
        <f t="shared" si="83"/>
        <v>0</v>
      </c>
      <c r="EE17" s="10">
        <f t="shared" si="84"/>
        <v>0.02</v>
      </c>
      <c r="EF17" s="2">
        <v>0</v>
      </c>
      <c r="EG17" s="9">
        <f t="shared" si="85"/>
        <v>-3.73</v>
      </c>
      <c r="EH17" s="2">
        <f t="shared" si="86"/>
        <v>0</v>
      </c>
      <c r="EI17" s="10">
        <f t="shared" si="87"/>
        <v>0</v>
      </c>
      <c r="EJ17" s="75">
        <v>0</v>
      </c>
      <c r="EK17" s="9">
        <f t="shared" si="88"/>
        <v>-3.53</v>
      </c>
      <c r="EL17" s="2">
        <f t="shared" si="89"/>
        <v>0</v>
      </c>
      <c r="EM17" s="10">
        <f t="shared" si="90"/>
        <v>0.17</v>
      </c>
      <c r="EN17" s="2">
        <v>0</v>
      </c>
      <c r="EO17" s="9">
        <f t="shared" si="91"/>
        <v>-3.66</v>
      </c>
      <c r="EP17" s="102"/>
      <c r="EQ17" s="102"/>
      <c r="ER17" s="2">
        <v>0</v>
      </c>
      <c r="ES17" s="9">
        <f t="shared" si="92"/>
        <v>-4.1900000000000004</v>
      </c>
      <c r="ET17" s="2">
        <f t="shared" si="93"/>
        <v>0</v>
      </c>
      <c r="EU17" s="10">
        <f t="shared" si="94"/>
        <v>-0.4</v>
      </c>
      <c r="EV17" s="2">
        <v>0</v>
      </c>
      <c r="EW17" s="9">
        <f t="shared" si="95"/>
        <v>-3.22</v>
      </c>
      <c r="EX17" s="2">
        <f t="shared" si="118"/>
        <v>0</v>
      </c>
      <c r="EY17" s="10">
        <f t="shared" si="97"/>
        <v>0.22</v>
      </c>
      <c r="EZ17" s="75">
        <v>0</v>
      </c>
      <c r="FA17" s="9">
        <f t="shared" si="98"/>
        <v>-3.36</v>
      </c>
      <c r="FB17" s="2">
        <f t="shared" si="119"/>
        <v>0</v>
      </c>
      <c r="FC17" s="10">
        <f t="shared" si="100"/>
        <v>0</v>
      </c>
      <c r="FD17" s="2" t="s">
        <v>1</v>
      </c>
      <c r="FE17" s="75"/>
      <c r="FF17" s="75"/>
      <c r="FG17" s="75"/>
      <c r="FH17" s="2" t="s">
        <v>1</v>
      </c>
      <c r="FI17" s="9" t="str">
        <f t="shared" si="101"/>
        <v/>
      </c>
      <c r="FJ17" s="2" t="str">
        <f t="shared" si="102"/>
        <v/>
      </c>
      <c r="FK17" s="10" t="str">
        <f t="shared" si="103"/>
        <v/>
      </c>
      <c r="FL17" s="145" t="s">
        <v>1</v>
      </c>
      <c r="FM17" s="9" t="str">
        <f t="shared" si="104"/>
        <v/>
      </c>
      <c r="FN17" s="2" t="str">
        <f t="shared" si="105"/>
        <v/>
      </c>
      <c r="FO17" s="10" t="str">
        <f t="shared" si="106"/>
        <v/>
      </c>
      <c r="FP17" s="75" t="s">
        <v>1</v>
      </c>
      <c r="FQ17" s="9" t="str">
        <f t="shared" si="107"/>
        <v/>
      </c>
      <c r="FR17" s="2" t="str">
        <f t="shared" si="108"/>
        <v/>
      </c>
      <c r="FS17" s="10" t="str">
        <f t="shared" si="109"/>
        <v/>
      </c>
      <c r="FX17" s="1">
        <f>((SUM(K17+AS17)*2)+(SUM(LARGE((AB17,BJ17,DX17,CA17, CR17, DH17,EN17,FD17),1)+LARGE((AB17,BJ17,DX17,CA17, CR17, DH17,EN17,FD17),2)+LARGE((AB17,BJ17,DX17,CA17, CR17, DH17,EN17,FD17),3))))/7</f>
        <v>1.6071428571428572</v>
      </c>
      <c r="FY17" s="1">
        <f>FX17-2.63</f>
        <v>-1.0228571428571427</v>
      </c>
      <c r="FZ17" s="1"/>
      <c r="GA17" s="1"/>
      <c r="GB17" s="1">
        <f>((SUM(O17+AW17)*2)+(SUM(LARGE((AF17,BN17,EB17,CE17, CV17, DL17,ER17,FH17),1)+LARGE((AF17,BN17,EB17,CE17, CV17, DL17,ER17,FH17),2)+LARGE((AF17,BN17,EB17,CE17, CV17, DL17,ER17,FH17),3))))/7</f>
        <v>1.7142857142857142</v>
      </c>
      <c r="GC17" s="1">
        <f t="shared" si="111"/>
        <v>-1.215714285714286</v>
      </c>
      <c r="GF17" s="1">
        <f>((SUM(S17+BA17)*2)+(SUM(LARGE((AJ17,BR17,EF17,CI17, CZ17, DP17,EV17,FL17),1)+LARGE((AJ17,BR17,EF17,CI17, CZ17, DP17,EV17,FL17),2)+LARGE((AJ17,BR17,EF17,CI17, CZ17, DP17,EV17,FL17),3))))/7</f>
        <v>2.3214285714285716</v>
      </c>
      <c r="GG17" s="1">
        <f t="shared" si="112"/>
        <v>-0.81857142857142851</v>
      </c>
      <c r="GJ17" s="1">
        <f>((SUM(W17+BE17)*2)+(SUM(LARGE((AN17,BV17,EJ17,CM17, DD17, DT17,EZ17,FP17),1)+LARGE((AN17,BV17,EJ17,CM17, DD17, DT17,EZ17,FP17),2)+LARGE((AN17,BV17,EJ17,CM17, DD17, DT17,EZ17,FP17),3))))/7</f>
        <v>2.25</v>
      </c>
      <c r="GK17" s="1">
        <f t="shared" si="114"/>
        <v>-0.7799999999999998</v>
      </c>
    </row>
    <row r="18" spans="1:196" ht="15.75" x14ac:dyDescent="0.25">
      <c r="A18" s="8" t="s">
        <v>64</v>
      </c>
      <c r="B18" s="8" t="s">
        <v>46</v>
      </c>
      <c r="C18" s="8" t="s">
        <v>47</v>
      </c>
      <c r="D18" s="8" t="s">
        <v>44</v>
      </c>
      <c r="E18" s="8" t="s">
        <v>41</v>
      </c>
      <c r="F18" s="8" t="s">
        <v>1</v>
      </c>
      <c r="G18" s="8" t="s">
        <v>40</v>
      </c>
      <c r="H18" s="8" t="s">
        <v>44</v>
      </c>
      <c r="I18" s="70">
        <v>93.1</v>
      </c>
      <c r="J18" s="2">
        <v>1.75</v>
      </c>
      <c r="K18" s="2" t="s">
        <v>1</v>
      </c>
      <c r="L18" s="9" t="str">
        <f t="shared" si="0"/>
        <v/>
      </c>
      <c r="M18" s="2" t="str">
        <f t="shared" si="1"/>
        <v/>
      </c>
      <c r="N18" s="10" t="str">
        <f t="shared" si="2"/>
        <v/>
      </c>
      <c r="O18" s="2" t="s">
        <v>1</v>
      </c>
      <c r="P18" s="9" t="str">
        <f t="shared" si="3"/>
        <v/>
      </c>
      <c r="Q18" s="2" t="str">
        <f t="shared" si="4"/>
        <v/>
      </c>
      <c r="R18" s="10" t="str">
        <f t="shared" si="5"/>
        <v/>
      </c>
      <c r="S18" s="2">
        <v>2.5</v>
      </c>
      <c r="T18" s="9">
        <f t="shared" si="6"/>
        <v>-8.9999999999999858E-2</v>
      </c>
      <c r="U18" s="2"/>
      <c r="V18" s="10" t="str">
        <f t="shared" si="8"/>
        <v/>
      </c>
      <c r="W18" s="75">
        <v>2.75</v>
      </c>
      <c r="X18" s="9">
        <f t="shared" si="9"/>
        <v>0.16000000000000014</v>
      </c>
      <c r="Y18" s="2">
        <f t="shared" si="10"/>
        <v>0.25</v>
      </c>
      <c r="Z18" s="10">
        <f t="shared" si="11"/>
        <v>0.19</v>
      </c>
      <c r="AA18" s="2" t="s">
        <v>1</v>
      </c>
      <c r="AB18" s="2" t="s">
        <v>1</v>
      </c>
      <c r="AC18" s="9" t="str">
        <f t="shared" si="12"/>
        <v/>
      </c>
      <c r="AD18" s="2" t="str">
        <f t="shared" si="13"/>
        <v/>
      </c>
      <c r="AE18" s="10" t="str">
        <f t="shared" si="14"/>
        <v/>
      </c>
      <c r="AF18" s="2" t="s">
        <v>1</v>
      </c>
      <c r="AG18" s="9" t="str">
        <f t="shared" si="15"/>
        <v/>
      </c>
      <c r="AH18" s="2" t="str">
        <f t="shared" si="16"/>
        <v/>
      </c>
      <c r="AI18" s="10" t="str">
        <f t="shared" si="17"/>
        <v/>
      </c>
      <c r="AJ18" s="2">
        <v>2.25</v>
      </c>
      <c r="AK18" s="9">
        <f t="shared" si="18"/>
        <v>-0.18000000000000016</v>
      </c>
      <c r="AL18" s="2"/>
      <c r="AM18" s="10" t="str">
        <f t="shared" si="20"/>
        <v/>
      </c>
      <c r="AN18" s="75">
        <v>2.75</v>
      </c>
      <c r="AO18" s="9">
        <f t="shared" si="21"/>
        <v>0.12999999999999989</v>
      </c>
      <c r="AP18" s="2">
        <f t="shared" si="22"/>
        <v>0.5</v>
      </c>
      <c r="AQ18" s="10">
        <f t="shared" si="23"/>
        <v>0.31</v>
      </c>
      <c r="AR18" s="2">
        <v>3.5</v>
      </c>
      <c r="AS18" s="2" t="s">
        <v>1</v>
      </c>
      <c r="AT18" s="9" t="str">
        <f t="shared" si="24"/>
        <v/>
      </c>
      <c r="AU18" s="2" t="str">
        <f t="shared" si="25"/>
        <v/>
      </c>
      <c r="AV18" s="10" t="str">
        <f t="shared" si="26"/>
        <v/>
      </c>
      <c r="AW18" s="2" t="s">
        <v>1</v>
      </c>
      <c r="AX18" s="9" t="str">
        <f t="shared" si="27"/>
        <v/>
      </c>
      <c r="AY18" s="2" t="str">
        <f t="shared" si="28"/>
        <v/>
      </c>
      <c r="AZ18" s="10" t="str">
        <f t="shared" si="29"/>
        <v/>
      </c>
      <c r="BA18" s="2">
        <v>4.25</v>
      </c>
      <c r="BB18" s="9">
        <f t="shared" si="30"/>
        <v>1.1499999999999999</v>
      </c>
      <c r="BC18" s="2"/>
      <c r="BD18" s="10" t="str">
        <f t="shared" si="32"/>
        <v/>
      </c>
      <c r="BE18" s="76">
        <v>4.5</v>
      </c>
      <c r="BF18" s="9">
        <f t="shared" si="33"/>
        <v>1.4</v>
      </c>
      <c r="BG18" s="2">
        <f t="shared" si="34"/>
        <v>0.25</v>
      </c>
      <c r="BH18" s="10">
        <f t="shared" si="35"/>
        <v>0.12</v>
      </c>
      <c r="BI18" s="2" t="s">
        <v>1</v>
      </c>
      <c r="BJ18" s="2" t="s">
        <v>1</v>
      </c>
      <c r="BK18" s="9" t="str">
        <f t="shared" si="36"/>
        <v/>
      </c>
      <c r="BL18" s="2" t="str">
        <f t="shared" si="37"/>
        <v/>
      </c>
      <c r="BM18" s="10" t="str">
        <f t="shared" si="38"/>
        <v/>
      </c>
      <c r="BN18" s="2" t="s">
        <v>1</v>
      </c>
      <c r="BO18" s="9" t="str">
        <f t="shared" si="39"/>
        <v/>
      </c>
      <c r="BP18" s="2" t="str">
        <f t="shared" si="40"/>
        <v/>
      </c>
      <c r="BQ18" s="10" t="str">
        <f t="shared" si="41"/>
        <v/>
      </c>
      <c r="BR18" s="2" t="s">
        <v>1</v>
      </c>
      <c r="BS18" s="9" t="str">
        <f t="shared" si="42"/>
        <v/>
      </c>
      <c r="BT18" s="2" t="str">
        <f t="shared" si="117"/>
        <v/>
      </c>
      <c r="BU18" s="10" t="str">
        <f t="shared" si="44"/>
        <v/>
      </c>
      <c r="BV18" s="75" t="s">
        <v>1</v>
      </c>
      <c r="BW18" s="9" t="str">
        <f t="shared" si="45"/>
        <v/>
      </c>
      <c r="BX18" s="2" t="str">
        <f t="shared" si="46"/>
        <v/>
      </c>
      <c r="BY18" s="10" t="str">
        <f t="shared" si="47"/>
        <v/>
      </c>
      <c r="BZ18" s="2" t="s">
        <v>1</v>
      </c>
      <c r="CA18" s="2" t="s">
        <v>1</v>
      </c>
      <c r="CB18" s="9" t="str">
        <f t="shared" si="48"/>
        <v/>
      </c>
      <c r="CC18" s="2" t="str">
        <f t="shared" si="49"/>
        <v/>
      </c>
      <c r="CD18" s="10" t="str">
        <f t="shared" si="50"/>
        <v/>
      </c>
      <c r="CE18" s="2" t="s">
        <v>1</v>
      </c>
      <c r="CF18" s="9" t="str">
        <f t="shared" si="51"/>
        <v/>
      </c>
      <c r="CG18" s="2" t="str">
        <f t="shared" si="120"/>
        <v/>
      </c>
      <c r="CH18" s="10" t="str">
        <f t="shared" si="53"/>
        <v/>
      </c>
      <c r="CI18" s="2" t="s">
        <v>1</v>
      </c>
      <c r="CJ18" s="9" t="str">
        <f t="shared" si="54"/>
        <v/>
      </c>
      <c r="CK18" s="2" t="str">
        <f t="shared" si="55"/>
        <v/>
      </c>
      <c r="CL18" s="10" t="str">
        <f t="shared" si="56"/>
        <v/>
      </c>
      <c r="CM18" s="75" t="s">
        <v>1</v>
      </c>
      <c r="CN18" s="9" t="str">
        <f t="shared" si="57"/>
        <v/>
      </c>
      <c r="CO18" s="2" t="str">
        <f t="shared" si="58"/>
        <v/>
      </c>
      <c r="CP18" s="10" t="str">
        <f t="shared" si="59"/>
        <v/>
      </c>
      <c r="CQ18" s="2" t="s">
        <v>1</v>
      </c>
      <c r="CR18" s="2" t="s">
        <v>1</v>
      </c>
      <c r="CS18" s="9" t="str">
        <f t="shared" si="60"/>
        <v/>
      </c>
      <c r="CT18" s="2" t="str">
        <f t="shared" si="61"/>
        <v/>
      </c>
      <c r="CU18" s="10" t="str">
        <f t="shared" si="62"/>
        <v/>
      </c>
      <c r="CV18" s="2" t="s">
        <v>1</v>
      </c>
      <c r="CW18" s="9" t="str">
        <f t="shared" si="63"/>
        <v/>
      </c>
      <c r="CX18" s="2" t="str">
        <f t="shared" si="64"/>
        <v/>
      </c>
      <c r="CY18" s="10" t="str">
        <f t="shared" si="65"/>
        <v/>
      </c>
      <c r="CZ18" s="2" t="s">
        <v>1</v>
      </c>
      <c r="DA18" s="9" t="str">
        <f t="shared" si="66"/>
        <v/>
      </c>
      <c r="DB18" s="2" t="str">
        <f t="shared" si="113"/>
        <v/>
      </c>
      <c r="DC18" s="10" t="str">
        <f t="shared" si="67"/>
        <v/>
      </c>
      <c r="DD18" s="75" t="s">
        <v>1</v>
      </c>
      <c r="DE18" s="9" t="str">
        <f t="shared" si="68"/>
        <v/>
      </c>
      <c r="DF18" s="2" t="str">
        <f t="shared" si="115"/>
        <v/>
      </c>
      <c r="DG18" s="10" t="str">
        <f t="shared" si="70"/>
        <v/>
      </c>
      <c r="DH18" s="2" t="s">
        <v>1</v>
      </c>
      <c r="DI18" s="9" t="str">
        <f t="shared" si="71"/>
        <v/>
      </c>
      <c r="DJ18" s="102"/>
      <c r="DK18" s="102"/>
      <c r="DL18" s="2" t="s">
        <v>1</v>
      </c>
      <c r="DM18" s="9" t="str">
        <f t="shared" si="72"/>
        <v/>
      </c>
      <c r="DN18" s="2" t="str">
        <f t="shared" si="73"/>
        <v/>
      </c>
      <c r="DO18" s="10" t="str">
        <f t="shared" si="74"/>
        <v/>
      </c>
      <c r="DP18" s="2"/>
      <c r="DQ18" s="9" t="str">
        <f t="shared" si="75"/>
        <v/>
      </c>
      <c r="DR18" s="2" t="str">
        <f t="shared" si="116"/>
        <v/>
      </c>
      <c r="DS18" s="10" t="str">
        <f t="shared" si="77"/>
        <v/>
      </c>
      <c r="DT18" s="75"/>
      <c r="DU18" s="9" t="str">
        <f t="shared" si="78"/>
        <v/>
      </c>
      <c r="DV18" s="2" t="str">
        <f t="shared" si="79"/>
        <v/>
      </c>
      <c r="DW18" s="10" t="str">
        <f t="shared" si="80"/>
        <v/>
      </c>
      <c r="DX18" s="2" t="s">
        <v>1</v>
      </c>
      <c r="DY18" s="9" t="str">
        <f t="shared" si="81"/>
        <v/>
      </c>
      <c r="DZ18" s="102"/>
      <c r="EA18" s="102"/>
      <c r="EB18" s="2" t="s">
        <v>1</v>
      </c>
      <c r="EC18" s="9" t="str">
        <f t="shared" si="82"/>
        <v/>
      </c>
      <c r="ED18" s="2" t="str">
        <f t="shared" si="83"/>
        <v/>
      </c>
      <c r="EE18" s="10" t="str">
        <f t="shared" si="84"/>
        <v/>
      </c>
      <c r="EF18" s="2"/>
      <c r="EG18" s="9" t="str">
        <f t="shared" si="85"/>
        <v/>
      </c>
      <c r="EH18" s="2" t="str">
        <f t="shared" si="86"/>
        <v/>
      </c>
      <c r="EI18" s="10" t="str">
        <f t="shared" si="87"/>
        <v/>
      </c>
      <c r="EJ18" s="75"/>
      <c r="EK18" s="9" t="str">
        <f t="shared" si="88"/>
        <v/>
      </c>
      <c r="EL18" s="2" t="str">
        <f t="shared" si="89"/>
        <v/>
      </c>
      <c r="EM18" s="10" t="str">
        <f t="shared" si="90"/>
        <v/>
      </c>
      <c r="EN18" s="2" t="s">
        <v>1</v>
      </c>
      <c r="EO18" s="9" t="str">
        <f t="shared" si="91"/>
        <v/>
      </c>
      <c r="EP18" s="102"/>
      <c r="EQ18" s="102"/>
      <c r="ER18" s="2" t="s">
        <v>1</v>
      </c>
      <c r="ES18" s="9" t="str">
        <f t="shared" si="92"/>
        <v/>
      </c>
      <c r="ET18" s="2" t="str">
        <f t="shared" si="93"/>
        <v/>
      </c>
      <c r="EU18" s="10" t="str">
        <f t="shared" si="94"/>
        <v/>
      </c>
      <c r="EV18" s="2"/>
      <c r="EW18" s="9" t="str">
        <f t="shared" si="95"/>
        <v/>
      </c>
      <c r="EX18" s="2" t="str">
        <f t="shared" si="118"/>
        <v/>
      </c>
      <c r="EY18" s="10" t="str">
        <f t="shared" si="97"/>
        <v/>
      </c>
      <c r="EZ18" s="75"/>
      <c r="FA18" s="9" t="str">
        <f t="shared" si="98"/>
        <v/>
      </c>
      <c r="FB18" s="2" t="str">
        <f t="shared" si="119"/>
        <v/>
      </c>
      <c r="FC18" s="10" t="str">
        <f t="shared" si="100"/>
        <v/>
      </c>
      <c r="FD18" s="2" t="s">
        <v>1</v>
      </c>
      <c r="FE18" s="75"/>
      <c r="FF18" s="75"/>
      <c r="FG18" s="75"/>
      <c r="FH18" s="2" t="s">
        <v>1</v>
      </c>
      <c r="FI18" s="9" t="str">
        <f t="shared" si="101"/>
        <v/>
      </c>
      <c r="FJ18" s="2" t="str">
        <f t="shared" si="102"/>
        <v/>
      </c>
      <c r="FK18" s="10" t="str">
        <f t="shared" si="103"/>
        <v/>
      </c>
      <c r="FL18" s="145" t="s">
        <v>1</v>
      </c>
      <c r="FM18" s="9" t="str">
        <f t="shared" si="104"/>
        <v/>
      </c>
      <c r="FN18" s="2" t="str">
        <f t="shared" si="105"/>
        <v/>
      </c>
      <c r="FO18" s="10" t="str">
        <f t="shared" si="106"/>
        <v/>
      </c>
      <c r="FP18" s="75" t="s">
        <v>1</v>
      </c>
      <c r="FQ18" s="9" t="str">
        <f t="shared" si="107"/>
        <v/>
      </c>
      <c r="FR18" s="2" t="str">
        <f t="shared" si="108"/>
        <v/>
      </c>
      <c r="FS18" s="10" t="str">
        <f t="shared" si="109"/>
        <v/>
      </c>
      <c r="FX18" s="1"/>
      <c r="FY18" s="1"/>
      <c r="FZ18" s="1"/>
      <c r="GA18" s="1"/>
      <c r="GB18" s="1"/>
      <c r="GC18" s="1">
        <f t="shared" si="111"/>
        <v>-2.93</v>
      </c>
      <c r="GF18" s="1"/>
      <c r="GG18" s="1">
        <f t="shared" si="112"/>
        <v>-3.14</v>
      </c>
      <c r="GJ18" s="1"/>
      <c r="GK18" s="1"/>
    </row>
    <row r="19" spans="1:196" ht="15.75" x14ac:dyDescent="0.25">
      <c r="A19" s="8" t="s">
        <v>66</v>
      </c>
      <c r="B19" s="8" t="s">
        <v>46</v>
      </c>
      <c r="C19" s="8" t="s">
        <v>47</v>
      </c>
      <c r="D19" s="8" t="s">
        <v>40</v>
      </c>
      <c r="E19" s="8" t="s">
        <v>41</v>
      </c>
      <c r="F19" s="8" t="s">
        <v>1</v>
      </c>
      <c r="G19" s="8" t="s">
        <v>40</v>
      </c>
      <c r="H19" s="8" t="s">
        <v>1</v>
      </c>
      <c r="I19" s="70">
        <v>84.1</v>
      </c>
      <c r="J19" s="2">
        <v>4.5</v>
      </c>
      <c r="K19" s="2">
        <v>4.5</v>
      </c>
      <c r="L19" s="9">
        <f t="shared" si="0"/>
        <v>2.2000000000000002</v>
      </c>
      <c r="M19" s="2">
        <f t="shared" si="1"/>
        <v>0</v>
      </c>
      <c r="N19" s="10">
        <f t="shared" si="2"/>
        <v>0</v>
      </c>
      <c r="O19" s="2">
        <v>5.5</v>
      </c>
      <c r="P19" s="9">
        <f t="shared" si="3"/>
        <v>3</v>
      </c>
      <c r="Q19" s="2">
        <f t="shared" si="4"/>
        <v>1</v>
      </c>
      <c r="R19" s="10">
        <f t="shared" si="5"/>
        <v>0.8</v>
      </c>
      <c r="S19" s="2">
        <v>5.5</v>
      </c>
      <c r="T19" s="9">
        <f t="shared" si="6"/>
        <v>2.91</v>
      </c>
      <c r="U19" s="2">
        <f t="shared" ref="U19:U24" si="121">IF(ISNUMBER(S19), S19-O19, "")</f>
        <v>0</v>
      </c>
      <c r="V19" s="10">
        <f t="shared" si="8"/>
        <v>-0.21</v>
      </c>
      <c r="W19" s="76">
        <v>5.5</v>
      </c>
      <c r="X19" s="9">
        <f t="shared" si="9"/>
        <v>2.91</v>
      </c>
      <c r="Y19" s="2">
        <f t="shared" si="10"/>
        <v>0</v>
      </c>
      <c r="Z19" s="10">
        <f t="shared" si="11"/>
        <v>-0.06</v>
      </c>
      <c r="AA19" s="2">
        <v>4.25</v>
      </c>
      <c r="AB19" s="2">
        <v>4.25</v>
      </c>
      <c r="AC19" s="9">
        <f t="shared" si="12"/>
        <v>2.02</v>
      </c>
      <c r="AD19" s="2">
        <f t="shared" si="13"/>
        <v>0</v>
      </c>
      <c r="AE19" s="10">
        <f t="shared" si="14"/>
        <v>0</v>
      </c>
      <c r="AF19" s="2">
        <v>4.5</v>
      </c>
      <c r="AG19" s="9">
        <f t="shared" si="15"/>
        <v>2.06</v>
      </c>
      <c r="AH19" s="2">
        <f t="shared" si="16"/>
        <v>0.25</v>
      </c>
      <c r="AI19" s="10">
        <f t="shared" si="17"/>
        <v>4.0000000000000008E-2</v>
      </c>
      <c r="AJ19" s="2">
        <v>4.75</v>
      </c>
      <c r="AK19" s="9">
        <f t="shared" si="18"/>
        <v>2.3199999999999998</v>
      </c>
      <c r="AL19" s="2">
        <f t="shared" ref="AL19:AL24" si="122">IF(ISNUMBER(AJ19), AJ19-AF19, "")</f>
        <v>0.25</v>
      </c>
      <c r="AM19" s="10">
        <f t="shared" si="20"/>
        <v>0.16999999999999998</v>
      </c>
      <c r="AN19" s="75">
        <v>4.75</v>
      </c>
      <c r="AO19" s="9">
        <f t="shared" si="21"/>
        <v>2.13</v>
      </c>
      <c r="AP19" s="2">
        <f t="shared" si="22"/>
        <v>0</v>
      </c>
      <c r="AQ19" s="10">
        <f t="shared" si="23"/>
        <v>-0.19</v>
      </c>
      <c r="AR19" s="2">
        <v>4.75</v>
      </c>
      <c r="AS19" s="2">
        <v>4.75</v>
      </c>
      <c r="AT19" s="9">
        <f t="shared" si="24"/>
        <v>2.16</v>
      </c>
      <c r="AU19" s="2">
        <f t="shared" si="25"/>
        <v>0</v>
      </c>
      <c r="AV19" s="10">
        <f t="shared" si="26"/>
        <v>0</v>
      </c>
      <c r="AW19" s="2">
        <v>3.75</v>
      </c>
      <c r="AX19" s="9">
        <f t="shared" si="27"/>
        <v>0.87000000000000011</v>
      </c>
      <c r="AY19" s="2">
        <f t="shared" si="28"/>
        <v>-1</v>
      </c>
      <c r="AZ19" s="10">
        <f t="shared" si="29"/>
        <v>-1.35</v>
      </c>
      <c r="BA19" s="2">
        <v>4.5</v>
      </c>
      <c r="BB19" s="9">
        <f t="shared" si="30"/>
        <v>1.4</v>
      </c>
      <c r="BC19" s="2">
        <f t="shared" ref="BC19:BC26" si="123">IF(ISNUMBER(BA19), BA19-AW19, "")</f>
        <v>0.75</v>
      </c>
      <c r="BD19" s="10">
        <f t="shared" si="32"/>
        <v>0.59</v>
      </c>
      <c r="BE19" s="75">
        <v>4.75</v>
      </c>
      <c r="BF19" s="9">
        <f t="shared" si="33"/>
        <v>1.65</v>
      </c>
      <c r="BG19" s="2">
        <f t="shared" si="34"/>
        <v>0.25</v>
      </c>
      <c r="BH19" s="10">
        <f t="shared" si="35"/>
        <v>0.12</v>
      </c>
      <c r="BI19" s="2">
        <v>1.75</v>
      </c>
      <c r="BJ19" s="2">
        <v>2.25</v>
      </c>
      <c r="BK19" s="9">
        <f t="shared" si="36"/>
        <v>0.20999999999999996</v>
      </c>
      <c r="BL19" s="2">
        <f t="shared" si="37"/>
        <v>0.5</v>
      </c>
      <c r="BM19" s="10">
        <f t="shared" si="38"/>
        <v>0.21000000000000002</v>
      </c>
      <c r="BN19" s="2">
        <v>2.75</v>
      </c>
      <c r="BO19" s="9">
        <f t="shared" si="39"/>
        <v>0.27</v>
      </c>
      <c r="BP19" s="2">
        <f t="shared" si="40"/>
        <v>0.5</v>
      </c>
      <c r="BQ19" s="10">
        <f t="shared" si="41"/>
        <v>4.9999999999999989E-2</v>
      </c>
      <c r="BR19" s="2">
        <v>3.5</v>
      </c>
      <c r="BS19" s="9">
        <f t="shared" si="42"/>
        <v>0.66999999999999993</v>
      </c>
      <c r="BT19" s="2">
        <f t="shared" si="117"/>
        <v>0.75</v>
      </c>
      <c r="BU19" s="10">
        <f t="shared" si="44"/>
        <v>0.5</v>
      </c>
      <c r="BV19" s="76">
        <v>3.5</v>
      </c>
      <c r="BW19" s="9">
        <f t="shared" si="45"/>
        <v>0.58000000000000007</v>
      </c>
      <c r="BX19" s="2">
        <f t="shared" si="46"/>
        <v>0</v>
      </c>
      <c r="BY19" s="10">
        <f t="shared" si="47"/>
        <v>-0.09</v>
      </c>
      <c r="BZ19" s="2" t="s">
        <v>1</v>
      </c>
      <c r="CA19" s="2" t="s">
        <v>1</v>
      </c>
      <c r="CB19" s="9" t="str">
        <f t="shared" si="48"/>
        <v/>
      </c>
      <c r="CC19" s="2" t="str">
        <f t="shared" si="49"/>
        <v/>
      </c>
      <c r="CD19" s="10" t="str">
        <f t="shared" si="50"/>
        <v/>
      </c>
      <c r="CE19" s="2" t="s">
        <v>1</v>
      </c>
      <c r="CF19" s="9" t="str">
        <f t="shared" si="51"/>
        <v/>
      </c>
      <c r="CG19" s="2" t="str">
        <f t="shared" si="120"/>
        <v/>
      </c>
      <c r="CH19" s="10" t="str">
        <f t="shared" si="53"/>
        <v/>
      </c>
      <c r="CI19" s="2" t="s">
        <v>1</v>
      </c>
      <c r="CJ19" s="9" t="str">
        <f t="shared" si="54"/>
        <v/>
      </c>
      <c r="CK19" s="2" t="str">
        <f t="shared" si="55"/>
        <v/>
      </c>
      <c r="CL19" s="10" t="str">
        <f t="shared" si="56"/>
        <v/>
      </c>
      <c r="CM19" s="75" t="s">
        <v>1</v>
      </c>
      <c r="CN19" s="9" t="str">
        <f t="shared" si="57"/>
        <v/>
      </c>
      <c r="CO19" s="2" t="str">
        <f t="shared" si="58"/>
        <v/>
      </c>
      <c r="CP19" s="10" t="str">
        <f t="shared" si="59"/>
        <v/>
      </c>
      <c r="CQ19" s="2" t="s">
        <v>1</v>
      </c>
      <c r="CR19" s="2" t="s">
        <v>1</v>
      </c>
      <c r="CS19" s="9" t="str">
        <f t="shared" si="60"/>
        <v/>
      </c>
      <c r="CT19" s="2" t="str">
        <f t="shared" si="61"/>
        <v/>
      </c>
      <c r="CU19" s="10" t="str">
        <f t="shared" si="62"/>
        <v/>
      </c>
      <c r="CV19" s="2" t="s">
        <v>1</v>
      </c>
      <c r="CW19" s="9" t="str">
        <f t="shared" si="63"/>
        <v/>
      </c>
      <c r="CX19" s="2" t="str">
        <f t="shared" si="64"/>
        <v/>
      </c>
      <c r="CY19" s="10" t="str">
        <f t="shared" si="65"/>
        <v/>
      </c>
      <c r="CZ19" s="2" t="s">
        <v>1</v>
      </c>
      <c r="DA19" s="9" t="str">
        <f t="shared" si="66"/>
        <v/>
      </c>
      <c r="DB19" s="2" t="str">
        <f t="shared" si="113"/>
        <v/>
      </c>
      <c r="DC19" s="10" t="str">
        <f t="shared" si="67"/>
        <v/>
      </c>
      <c r="DD19" s="75" t="s">
        <v>1</v>
      </c>
      <c r="DE19" s="9" t="str">
        <f t="shared" si="68"/>
        <v/>
      </c>
      <c r="DF19" s="2" t="str">
        <f t="shared" si="115"/>
        <v/>
      </c>
      <c r="DG19" s="10" t="str">
        <f t="shared" si="70"/>
        <v/>
      </c>
      <c r="DH19" s="2" t="s">
        <v>1</v>
      </c>
      <c r="DI19" s="9" t="str">
        <f t="shared" si="71"/>
        <v/>
      </c>
      <c r="DJ19" s="102"/>
      <c r="DK19" s="102"/>
      <c r="DL19" s="2" t="s">
        <v>1</v>
      </c>
      <c r="DM19" s="9" t="str">
        <f t="shared" si="72"/>
        <v/>
      </c>
      <c r="DN19" s="2" t="str">
        <f t="shared" si="73"/>
        <v/>
      </c>
      <c r="DO19" s="10" t="str">
        <f t="shared" si="74"/>
        <v/>
      </c>
      <c r="DP19" s="2" t="s">
        <v>1</v>
      </c>
      <c r="DQ19" s="9" t="str">
        <f t="shared" si="75"/>
        <v/>
      </c>
      <c r="DR19" s="2" t="str">
        <f t="shared" si="116"/>
        <v/>
      </c>
      <c r="DS19" s="10" t="str">
        <f t="shared" si="77"/>
        <v/>
      </c>
      <c r="DT19" s="75" t="s">
        <v>1</v>
      </c>
      <c r="DU19" s="9" t="str">
        <f t="shared" si="78"/>
        <v/>
      </c>
      <c r="DV19" s="2" t="str">
        <f t="shared" si="79"/>
        <v/>
      </c>
      <c r="DW19" s="10" t="str">
        <f t="shared" si="80"/>
        <v/>
      </c>
      <c r="DX19" s="2">
        <v>4</v>
      </c>
      <c r="DY19" s="9">
        <f t="shared" si="81"/>
        <v>0.64999999999999991</v>
      </c>
      <c r="DZ19" s="102"/>
      <c r="EA19" s="102"/>
      <c r="EB19" s="2">
        <v>4</v>
      </c>
      <c r="EC19" s="9">
        <f t="shared" si="82"/>
        <v>0.31000000000000005</v>
      </c>
      <c r="ED19" s="2">
        <f t="shared" si="83"/>
        <v>0</v>
      </c>
      <c r="EE19" s="10">
        <f t="shared" si="84"/>
        <v>0.02</v>
      </c>
      <c r="EF19" s="2">
        <v>4</v>
      </c>
      <c r="EG19" s="9">
        <f t="shared" si="85"/>
        <v>0.27</v>
      </c>
      <c r="EH19" s="2">
        <f t="shared" si="86"/>
        <v>0</v>
      </c>
      <c r="EI19" s="10">
        <f t="shared" si="87"/>
        <v>0</v>
      </c>
      <c r="EJ19" s="75">
        <v>4</v>
      </c>
      <c r="EK19" s="9">
        <f t="shared" si="88"/>
        <v>0.4700000000000002</v>
      </c>
      <c r="EL19" s="2">
        <f t="shared" si="89"/>
        <v>0</v>
      </c>
      <c r="EM19" s="10">
        <f t="shared" si="90"/>
        <v>0.17</v>
      </c>
      <c r="EN19" s="2">
        <v>4</v>
      </c>
      <c r="EO19" s="9">
        <f t="shared" si="91"/>
        <v>0.33999999999999986</v>
      </c>
      <c r="EP19" s="102"/>
      <c r="EQ19" s="102"/>
      <c r="ER19" s="2">
        <v>6.25</v>
      </c>
      <c r="ES19" s="9">
        <f t="shared" si="92"/>
        <v>2.0599999999999996</v>
      </c>
      <c r="ET19" s="2">
        <f t="shared" si="93"/>
        <v>2.25</v>
      </c>
      <c r="EU19" s="10">
        <f t="shared" si="94"/>
        <v>1.85</v>
      </c>
      <c r="EV19" s="2">
        <v>4</v>
      </c>
      <c r="EW19" s="9">
        <f t="shared" si="95"/>
        <v>0.7799999999999998</v>
      </c>
      <c r="EX19" s="2">
        <f t="shared" si="118"/>
        <v>-2.25</v>
      </c>
      <c r="EY19" s="10">
        <f t="shared" si="97"/>
        <v>-2.0299999999999998</v>
      </c>
      <c r="EZ19" s="75">
        <v>4</v>
      </c>
      <c r="FA19" s="9">
        <f t="shared" si="98"/>
        <v>0.64000000000000012</v>
      </c>
      <c r="FB19" s="2">
        <f t="shared" si="119"/>
        <v>0</v>
      </c>
      <c r="FC19" s="10">
        <f t="shared" si="100"/>
        <v>0</v>
      </c>
      <c r="FD19" s="2" t="s">
        <v>1</v>
      </c>
      <c r="FE19" s="75"/>
      <c r="FF19" s="75"/>
      <c r="FG19" s="75"/>
      <c r="FH19" s="2" t="s">
        <v>1</v>
      </c>
      <c r="FI19" s="9" t="str">
        <f t="shared" si="101"/>
        <v/>
      </c>
      <c r="FJ19" s="2" t="str">
        <f t="shared" si="102"/>
        <v/>
      </c>
      <c r="FK19" s="10" t="str">
        <f t="shared" si="103"/>
        <v/>
      </c>
      <c r="FL19" s="145" t="s">
        <v>1</v>
      </c>
      <c r="FM19" s="9" t="str">
        <f t="shared" si="104"/>
        <v/>
      </c>
      <c r="FN19" s="2" t="str">
        <f t="shared" si="105"/>
        <v/>
      </c>
      <c r="FO19" s="10" t="str">
        <f t="shared" si="106"/>
        <v/>
      </c>
      <c r="FP19" s="75" t="s">
        <v>1</v>
      </c>
      <c r="FQ19" s="9" t="str">
        <f t="shared" si="107"/>
        <v/>
      </c>
      <c r="FR19" s="2" t="str">
        <f t="shared" si="108"/>
        <v/>
      </c>
      <c r="FS19" s="10" t="str">
        <f t="shared" si="109"/>
        <v/>
      </c>
      <c r="FX19" s="1">
        <f>((SUM(K19+AS19)*2)+(SUM(LARGE((AB19,BJ19,DX19,CA19, CR19, DH19,EN19,FD19),1)+LARGE((AB19,BJ19,DX19,CA19, CR19, DH19,EN19,FD19),2)+LARGE((AB19,BJ19,DX19,CA19, CR19, DH19,EN19,FD19),3))))/7</f>
        <v>4.3928571428571432</v>
      </c>
      <c r="FY19" s="1">
        <f>FX19-2.63</f>
        <v>1.7628571428571433</v>
      </c>
      <c r="FZ19" s="1"/>
      <c r="GA19" s="1"/>
      <c r="GB19" s="1">
        <f>((SUM(O19+AW19)*2)+(SUM(LARGE((AF19,BN19,EB19,CE19, CV19, DL19,ER19,FH19),1)+LARGE((AF19,BN19,EB19,CE19, CV19, DL19,ER19,FH19),2)+LARGE((AF19,BN19,EB19,CE19, CV19, DL19,ER19,FH19),3))))/7</f>
        <v>4.75</v>
      </c>
      <c r="GC19" s="1">
        <f t="shared" si="111"/>
        <v>1.8199999999999998</v>
      </c>
      <c r="GF19" s="1">
        <f>((SUM(S19+BA19)*2)+(SUM(LARGE((AJ19,BR19,EF19,CI19, CZ19, DP19,EV19,FL19),1)+LARGE((AJ19,BR19,EF19,CI19, CZ19, DP19,EV19,FL19),2)+LARGE((AJ19,BR19,EF19,CI19, CZ19, DP19,EV19,FL19),3))))/7</f>
        <v>4.6785714285714288</v>
      </c>
      <c r="GG19" s="1">
        <f t="shared" si="112"/>
        <v>1.5385714285714287</v>
      </c>
      <c r="GJ19" s="1">
        <f>((SUM(W19+BE19)*2)+(SUM(LARGE((AN19,BV19,EJ19,CM19, DD19, DT19,EZ19,FP19),1)+LARGE((AN19,BV19,EJ19,CM19, DD19, DT19,EZ19,FP19),2)+LARGE((AN19,BV19,EJ19,CM19, DD19, DT19,EZ19,FP19),3))))/7</f>
        <v>4.75</v>
      </c>
      <c r="GK19" s="1">
        <f>GJ19-3.03</f>
        <v>1.7200000000000002</v>
      </c>
    </row>
    <row r="20" spans="1:196" ht="15.75" x14ac:dyDescent="0.25">
      <c r="A20" s="8" t="s">
        <v>67</v>
      </c>
      <c r="B20" s="8" t="s">
        <v>46</v>
      </c>
      <c r="C20" s="8" t="s">
        <v>47</v>
      </c>
      <c r="D20" s="8" t="s">
        <v>44</v>
      </c>
      <c r="E20" s="8" t="s">
        <v>41</v>
      </c>
      <c r="F20" s="8" t="s">
        <v>1</v>
      </c>
      <c r="G20" s="8" t="s">
        <v>40</v>
      </c>
      <c r="H20" s="8" t="s">
        <v>44</v>
      </c>
      <c r="I20" s="70">
        <v>90.5</v>
      </c>
      <c r="J20" s="2">
        <v>1.5</v>
      </c>
      <c r="K20" s="2">
        <v>1.5</v>
      </c>
      <c r="L20" s="9">
        <f t="shared" si="0"/>
        <v>-0.79999999999999982</v>
      </c>
      <c r="M20" s="2">
        <f t="shared" si="1"/>
        <v>0</v>
      </c>
      <c r="N20" s="10">
        <f t="shared" si="2"/>
        <v>0</v>
      </c>
      <c r="O20" s="2">
        <v>1.5</v>
      </c>
      <c r="P20" s="9">
        <f t="shared" si="3"/>
        <v>-1</v>
      </c>
      <c r="Q20" s="2">
        <f t="shared" si="4"/>
        <v>0</v>
      </c>
      <c r="R20" s="10">
        <f t="shared" si="5"/>
        <v>-0.2</v>
      </c>
      <c r="S20" s="2">
        <v>1.5</v>
      </c>
      <c r="T20" s="9">
        <f t="shared" si="6"/>
        <v>-1.0899999999999999</v>
      </c>
      <c r="U20" s="2">
        <f t="shared" si="121"/>
        <v>0</v>
      </c>
      <c r="V20" s="10">
        <f t="shared" si="8"/>
        <v>-0.21</v>
      </c>
      <c r="W20" s="75">
        <v>1.75</v>
      </c>
      <c r="X20" s="9">
        <f t="shared" si="9"/>
        <v>-0.83999999999999986</v>
      </c>
      <c r="Y20" s="2">
        <f t="shared" si="10"/>
        <v>0.25</v>
      </c>
      <c r="Z20" s="10">
        <f t="shared" si="11"/>
        <v>0.19</v>
      </c>
      <c r="AA20" s="2">
        <v>1.25</v>
      </c>
      <c r="AB20" s="2">
        <v>1.25</v>
      </c>
      <c r="AC20" s="9">
        <f t="shared" si="12"/>
        <v>-0.98</v>
      </c>
      <c r="AD20" s="2">
        <f t="shared" si="13"/>
        <v>0</v>
      </c>
      <c r="AE20" s="10">
        <f t="shared" si="14"/>
        <v>0</v>
      </c>
      <c r="AF20" s="2">
        <v>1.5</v>
      </c>
      <c r="AG20" s="9">
        <f t="shared" si="15"/>
        <v>-0.94</v>
      </c>
      <c r="AH20" s="2">
        <f t="shared" si="16"/>
        <v>0.25</v>
      </c>
      <c r="AI20" s="10">
        <f t="shared" si="17"/>
        <v>4.0000000000000008E-2</v>
      </c>
      <c r="AJ20" s="2">
        <v>1.5</v>
      </c>
      <c r="AK20" s="9">
        <f t="shared" si="18"/>
        <v>-0.93000000000000016</v>
      </c>
      <c r="AL20" s="2">
        <f t="shared" si="122"/>
        <v>0</v>
      </c>
      <c r="AM20" s="10">
        <f t="shared" si="20"/>
        <v>-0.08</v>
      </c>
      <c r="AN20" s="75">
        <v>1.75</v>
      </c>
      <c r="AO20" s="9">
        <f t="shared" si="21"/>
        <v>-0.87000000000000011</v>
      </c>
      <c r="AP20" s="2">
        <f t="shared" si="22"/>
        <v>0.25</v>
      </c>
      <c r="AQ20" s="10">
        <f t="shared" si="23"/>
        <v>0.06</v>
      </c>
      <c r="AR20" s="2">
        <v>1.25</v>
      </c>
      <c r="AS20" s="2">
        <v>1.25</v>
      </c>
      <c r="AT20" s="9">
        <f t="shared" si="24"/>
        <v>-1.3399999999999999</v>
      </c>
      <c r="AU20" s="2">
        <f t="shared" si="25"/>
        <v>0</v>
      </c>
      <c r="AV20" s="10">
        <f t="shared" si="26"/>
        <v>0</v>
      </c>
      <c r="AW20" s="2">
        <v>2.25</v>
      </c>
      <c r="AX20" s="9">
        <f t="shared" si="27"/>
        <v>-0.62999999999999989</v>
      </c>
      <c r="AY20" s="2">
        <f t="shared" si="28"/>
        <v>1</v>
      </c>
      <c r="AZ20" s="10">
        <f t="shared" si="29"/>
        <v>0.65</v>
      </c>
      <c r="BA20" s="2">
        <v>1.75</v>
      </c>
      <c r="BB20" s="9">
        <f t="shared" si="30"/>
        <v>-1.35</v>
      </c>
      <c r="BC20" s="2">
        <f t="shared" si="123"/>
        <v>-0.5</v>
      </c>
      <c r="BD20" s="10">
        <f t="shared" si="32"/>
        <v>-0.66</v>
      </c>
      <c r="BE20" s="75">
        <v>2.75</v>
      </c>
      <c r="BF20" s="9">
        <f t="shared" si="33"/>
        <v>-0.35000000000000009</v>
      </c>
      <c r="BG20" s="2">
        <f t="shared" si="34"/>
        <v>1</v>
      </c>
      <c r="BH20" s="10">
        <f t="shared" si="35"/>
        <v>0.87</v>
      </c>
      <c r="BI20" s="2">
        <v>1.75</v>
      </c>
      <c r="BJ20" s="2">
        <v>2.25</v>
      </c>
      <c r="BK20" s="9">
        <f t="shared" si="36"/>
        <v>0.20999999999999996</v>
      </c>
      <c r="BL20" s="2">
        <f t="shared" si="37"/>
        <v>0.5</v>
      </c>
      <c r="BM20" s="10">
        <f t="shared" si="38"/>
        <v>0.21000000000000002</v>
      </c>
      <c r="BN20" s="2">
        <v>2.5</v>
      </c>
      <c r="BO20" s="9">
        <f t="shared" si="39"/>
        <v>2.0000000000000018E-2</v>
      </c>
      <c r="BP20" s="2">
        <f t="shared" si="40"/>
        <v>0.25</v>
      </c>
      <c r="BQ20" s="10">
        <f t="shared" si="41"/>
        <v>-0.2</v>
      </c>
      <c r="BR20" s="2">
        <v>2.5</v>
      </c>
      <c r="BS20" s="9">
        <f t="shared" si="42"/>
        <v>-0.33000000000000007</v>
      </c>
      <c r="BT20" s="2">
        <f t="shared" si="117"/>
        <v>0</v>
      </c>
      <c r="BU20" s="10">
        <f t="shared" si="44"/>
        <v>-0.25</v>
      </c>
      <c r="BV20" s="75">
        <v>2.75</v>
      </c>
      <c r="BW20" s="9">
        <f t="shared" si="45"/>
        <v>-0.16999999999999993</v>
      </c>
      <c r="BX20" s="2">
        <f t="shared" si="46"/>
        <v>0.25</v>
      </c>
      <c r="BY20" s="10">
        <f t="shared" si="47"/>
        <v>0.16</v>
      </c>
      <c r="BZ20" s="2">
        <v>1.25</v>
      </c>
      <c r="CA20" s="2">
        <v>2.5</v>
      </c>
      <c r="CB20" s="9">
        <f t="shared" si="48"/>
        <v>0.2799999999999998</v>
      </c>
      <c r="CC20" s="2">
        <f t="shared" si="49"/>
        <v>1.25</v>
      </c>
      <c r="CD20" s="10">
        <f t="shared" si="50"/>
        <v>0.53</v>
      </c>
      <c r="CE20" s="2">
        <v>2.5</v>
      </c>
      <c r="CF20" s="9">
        <f t="shared" si="51"/>
        <v>-0.25</v>
      </c>
      <c r="CG20" s="2">
        <f t="shared" si="120"/>
        <v>0</v>
      </c>
      <c r="CH20" s="10">
        <f t="shared" si="53"/>
        <v>-0.53</v>
      </c>
      <c r="CI20" s="2">
        <v>2.75</v>
      </c>
      <c r="CJ20" s="9">
        <f t="shared" si="54"/>
        <v>-0.2200000000000002</v>
      </c>
      <c r="CK20" s="2">
        <f t="shared" si="55"/>
        <v>0.25</v>
      </c>
      <c r="CL20" s="10">
        <f t="shared" si="56"/>
        <v>0.03</v>
      </c>
      <c r="CM20" s="75">
        <v>2.5</v>
      </c>
      <c r="CN20" s="9">
        <f t="shared" si="57"/>
        <v>-0.10999999999999988</v>
      </c>
      <c r="CO20" s="2">
        <f t="shared" si="58"/>
        <v>-0.25</v>
      </c>
      <c r="CP20" s="10">
        <f t="shared" si="59"/>
        <v>-0.61</v>
      </c>
      <c r="CQ20" s="2" t="s">
        <v>1</v>
      </c>
      <c r="CR20" s="2" t="s">
        <v>1</v>
      </c>
      <c r="CS20" s="9" t="str">
        <f t="shared" si="60"/>
        <v/>
      </c>
      <c r="CT20" s="2" t="str">
        <f t="shared" si="61"/>
        <v/>
      </c>
      <c r="CU20" s="10" t="str">
        <f t="shared" si="62"/>
        <v/>
      </c>
      <c r="CV20" s="2" t="s">
        <v>1</v>
      </c>
      <c r="CW20" s="9" t="str">
        <f t="shared" si="63"/>
        <v/>
      </c>
      <c r="CX20" s="2" t="str">
        <f t="shared" si="64"/>
        <v/>
      </c>
      <c r="CY20" s="10" t="str">
        <f t="shared" si="65"/>
        <v/>
      </c>
      <c r="CZ20" s="2" t="s">
        <v>1</v>
      </c>
      <c r="DA20" s="9" t="str">
        <f t="shared" si="66"/>
        <v/>
      </c>
      <c r="DB20" s="2" t="str">
        <f t="shared" si="113"/>
        <v/>
      </c>
      <c r="DC20" s="10" t="str">
        <f t="shared" si="67"/>
        <v/>
      </c>
      <c r="DD20" s="75" t="s">
        <v>1</v>
      </c>
      <c r="DE20" s="9" t="str">
        <f t="shared" si="68"/>
        <v/>
      </c>
      <c r="DF20" s="2" t="str">
        <f t="shared" si="115"/>
        <v/>
      </c>
      <c r="DG20" s="10" t="str">
        <f t="shared" si="70"/>
        <v/>
      </c>
      <c r="DH20" s="2">
        <v>1.25</v>
      </c>
      <c r="DI20" s="9">
        <f t="shared" si="71"/>
        <v>-0.7799999999999998</v>
      </c>
      <c r="DJ20" s="102"/>
      <c r="DK20" s="102"/>
      <c r="DL20" s="2">
        <v>1.25</v>
      </c>
      <c r="DM20" s="9">
        <f t="shared" si="72"/>
        <v>-0.91999999999999993</v>
      </c>
      <c r="DN20" s="2">
        <f t="shared" si="73"/>
        <v>0</v>
      </c>
      <c r="DO20" s="10">
        <f t="shared" si="74"/>
        <v>0.33</v>
      </c>
      <c r="DP20" s="2">
        <v>0</v>
      </c>
      <c r="DQ20" s="9">
        <f t="shared" si="75"/>
        <v>-2.17</v>
      </c>
      <c r="DR20" s="2">
        <f t="shared" si="116"/>
        <v>-1.25</v>
      </c>
      <c r="DS20" s="10">
        <f t="shared" si="77"/>
        <v>-1.25</v>
      </c>
      <c r="DT20" s="75">
        <v>0</v>
      </c>
      <c r="DU20" s="9">
        <f t="shared" si="78"/>
        <v>-2.5</v>
      </c>
      <c r="DV20" s="2">
        <f t="shared" si="79"/>
        <v>0</v>
      </c>
      <c r="DW20" s="10">
        <f t="shared" si="80"/>
        <v>0.05</v>
      </c>
      <c r="DX20" s="2" t="s">
        <v>1</v>
      </c>
      <c r="DY20" s="9" t="str">
        <f t="shared" si="81"/>
        <v/>
      </c>
      <c r="DZ20" s="102"/>
      <c r="EA20" s="102"/>
      <c r="EB20" s="2" t="s">
        <v>1</v>
      </c>
      <c r="EC20" s="9" t="str">
        <f t="shared" si="82"/>
        <v/>
      </c>
      <c r="ED20" s="2" t="str">
        <f t="shared" si="83"/>
        <v/>
      </c>
      <c r="EE20" s="10" t="str">
        <f t="shared" si="84"/>
        <v/>
      </c>
      <c r="EF20" s="2" t="s">
        <v>1</v>
      </c>
      <c r="EG20" s="9" t="str">
        <f t="shared" si="85"/>
        <v/>
      </c>
      <c r="EH20" s="2" t="str">
        <f t="shared" si="86"/>
        <v/>
      </c>
      <c r="EI20" s="10" t="str">
        <f t="shared" si="87"/>
        <v/>
      </c>
      <c r="EJ20" s="75" t="s">
        <v>1</v>
      </c>
      <c r="EK20" s="9" t="str">
        <f t="shared" si="88"/>
        <v/>
      </c>
      <c r="EL20" s="2" t="str">
        <f t="shared" si="89"/>
        <v/>
      </c>
      <c r="EM20" s="10" t="str">
        <f t="shared" si="90"/>
        <v/>
      </c>
      <c r="EN20" s="2">
        <v>0</v>
      </c>
      <c r="EO20" s="9">
        <f t="shared" si="91"/>
        <v>-3.66</v>
      </c>
      <c r="EP20" s="102"/>
      <c r="EQ20" s="102"/>
      <c r="ER20" s="2">
        <v>0</v>
      </c>
      <c r="ES20" s="9">
        <f t="shared" si="92"/>
        <v>-4.1900000000000004</v>
      </c>
      <c r="ET20" s="2">
        <f t="shared" si="93"/>
        <v>0</v>
      </c>
      <c r="EU20" s="10">
        <f t="shared" si="94"/>
        <v>-0.4</v>
      </c>
      <c r="EV20" s="2">
        <v>1.25</v>
      </c>
      <c r="EW20" s="9">
        <f t="shared" si="95"/>
        <v>-1.9700000000000002</v>
      </c>
      <c r="EX20" s="2">
        <f t="shared" si="118"/>
        <v>1.25</v>
      </c>
      <c r="EY20" s="10">
        <f t="shared" si="97"/>
        <v>1.47</v>
      </c>
      <c r="EZ20" s="75">
        <v>1.25</v>
      </c>
      <c r="FA20" s="9">
        <f t="shared" si="98"/>
        <v>-2.11</v>
      </c>
      <c r="FB20" s="2">
        <f t="shared" si="119"/>
        <v>0</v>
      </c>
      <c r="FC20" s="10">
        <f t="shared" si="100"/>
        <v>0</v>
      </c>
      <c r="FD20" s="2" t="s">
        <v>1</v>
      </c>
      <c r="FE20" s="75"/>
      <c r="FF20" s="75"/>
      <c r="FG20" s="75"/>
      <c r="FH20" s="2" t="s">
        <v>1</v>
      </c>
      <c r="FI20" s="9" t="str">
        <f t="shared" si="101"/>
        <v/>
      </c>
      <c r="FJ20" s="2" t="str">
        <f t="shared" si="102"/>
        <v/>
      </c>
      <c r="FK20" s="10" t="str">
        <f t="shared" si="103"/>
        <v/>
      </c>
      <c r="FL20" s="145" t="s">
        <v>1</v>
      </c>
      <c r="FM20" s="9" t="str">
        <f t="shared" si="104"/>
        <v/>
      </c>
      <c r="FN20" s="2" t="str">
        <f t="shared" si="105"/>
        <v/>
      </c>
      <c r="FO20" s="10" t="str">
        <f t="shared" si="106"/>
        <v/>
      </c>
      <c r="FP20" s="75" t="s">
        <v>1</v>
      </c>
      <c r="FQ20" s="9" t="str">
        <f t="shared" si="107"/>
        <v/>
      </c>
      <c r="FR20" s="2" t="str">
        <f t="shared" si="108"/>
        <v/>
      </c>
      <c r="FS20" s="10" t="str">
        <f t="shared" si="109"/>
        <v/>
      </c>
      <c r="FX20" s="1">
        <f>((SUM(K20+AS20)*2)+(SUM(LARGE((AB20,BJ20,DX20,CA20, CR20, DH20,EN20,FD20),1)+LARGE((AB20,BJ20,DX20,CA20, CR20, DH20,EN20,FD20),2)+LARGE((AB20,BJ20,DX20,CA20, CR20, DH20,EN20,FD20),3))))/7</f>
        <v>1.6428571428571428</v>
      </c>
      <c r="FY20" s="1">
        <f>FX20-2.63</f>
        <v>-0.9871428571428571</v>
      </c>
      <c r="FZ20" s="1"/>
      <c r="GA20" s="1"/>
      <c r="GB20" s="1">
        <f>((SUM(O20+AW20)*2)+(SUM(LARGE((AF20,BN20,EB20,CE20, CV20, DL20,ER20,FH20),1)+LARGE((AF20,BN20,EB20,CE20, CV20, DL20,ER20,FH20),2)+LARGE((AF20,BN20,EB20,CE20, CV20, DL20,ER20,FH20),3))))/7</f>
        <v>2</v>
      </c>
      <c r="GC20" s="1">
        <f t="shared" si="111"/>
        <v>-0.93000000000000016</v>
      </c>
      <c r="GF20" s="1">
        <f>((SUM(S20+BA20)*2)+(SUM(LARGE((AJ20,BR20,EF20,CI20, CZ20, DP20,EV20,FL20),1)+LARGE((AJ20,BR20,EF20,CI20, CZ20, DP20,EV20,FL20),2)+LARGE((AJ20,BR20,EF20,CI20, CZ20, DP20,EV20,FL20),3))))/7</f>
        <v>1.8928571428571428</v>
      </c>
      <c r="GG20" s="1">
        <f t="shared" si="112"/>
        <v>-1.2471428571428573</v>
      </c>
      <c r="GJ20" s="1">
        <f>((SUM(W20+BE20)*2)+(SUM(LARGE((AN20,BV20,EJ20,CM20, DD20, DT20,EZ20,FP20),1)+LARGE((AN20,BV20,EJ20,CM20, DD20, DT20,EZ20,FP20),2)+LARGE((AN20,BV20,EJ20,CM20, DD20, DT20,EZ20,FP20),3))))/7</f>
        <v>2.2857142857142856</v>
      </c>
      <c r="GK20" s="1">
        <f>GJ20-3.03</f>
        <v>-0.74428571428571422</v>
      </c>
    </row>
    <row r="21" spans="1:196" ht="15.75" x14ac:dyDescent="0.25">
      <c r="A21" s="8" t="s">
        <v>68</v>
      </c>
      <c r="B21" s="8" t="s">
        <v>43</v>
      </c>
      <c r="C21" s="8" t="s">
        <v>47</v>
      </c>
      <c r="D21" s="8" t="s">
        <v>44</v>
      </c>
      <c r="E21" s="8" t="s">
        <v>41</v>
      </c>
      <c r="F21" s="8" t="s">
        <v>1</v>
      </c>
      <c r="G21" s="8" t="s">
        <v>40</v>
      </c>
      <c r="H21" s="8" t="s">
        <v>44</v>
      </c>
      <c r="I21" s="70">
        <v>32.299999999999997</v>
      </c>
      <c r="J21" s="2">
        <v>1.25</v>
      </c>
      <c r="K21" s="2">
        <v>1.25</v>
      </c>
      <c r="L21" s="9">
        <f t="shared" si="0"/>
        <v>-1.0499999999999998</v>
      </c>
      <c r="M21" s="2">
        <f t="shared" si="1"/>
        <v>0</v>
      </c>
      <c r="N21" s="10">
        <f t="shared" si="2"/>
        <v>0</v>
      </c>
      <c r="O21" s="2">
        <v>1.5</v>
      </c>
      <c r="P21" s="9">
        <f t="shared" si="3"/>
        <v>-1</v>
      </c>
      <c r="Q21" s="2">
        <f t="shared" si="4"/>
        <v>0.25</v>
      </c>
      <c r="R21" s="10">
        <f t="shared" si="5"/>
        <v>4.9999999999999989E-2</v>
      </c>
      <c r="S21" s="2">
        <v>1.5</v>
      </c>
      <c r="T21" s="9">
        <f t="shared" si="6"/>
        <v>-1.0899999999999999</v>
      </c>
      <c r="U21" s="2">
        <f t="shared" si="121"/>
        <v>0</v>
      </c>
      <c r="V21" s="10">
        <f t="shared" si="8"/>
        <v>-0.21</v>
      </c>
      <c r="W21" s="75">
        <v>1.25</v>
      </c>
      <c r="X21" s="9">
        <f t="shared" si="9"/>
        <v>-1.3399999999999999</v>
      </c>
      <c r="Y21" s="2">
        <f t="shared" si="10"/>
        <v>-0.25</v>
      </c>
      <c r="Z21" s="10">
        <f t="shared" si="11"/>
        <v>-0.31</v>
      </c>
      <c r="AA21" s="2">
        <v>1.25</v>
      </c>
      <c r="AB21" s="2">
        <v>1.25</v>
      </c>
      <c r="AC21" s="9">
        <f t="shared" si="12"/>
        <v>-0.98</v>
      </c>
      <c r="AD21" s="2">
        <f t="shared" si="13"/>
        <v>0</v>
      </c>
      <c r="AE21" s="10">
        <f t="shared" si="14"/>
        <v>0</v>
      </c>
      <c r="AF21" s="2">
        <v>1.5</v>
      </c>
      <c r="AG21" s="9">
        <f t="shared" si="15"/>
        <v>-0.94</v>
      </c>
      <c r="AH21" s="2">
        <f t="shared" si="16"/>
        <v>0.25</v>
      </c>
      <c r="AI21" s="10">
        <f t="shared" si="17"/>
        <v>4.0000000000000008E-2</v>
      </c>
      <c r="AJ21" s="2">
        <v>1.5</v>
      </c>
      <c r="AK21" s="9">
        <f t="shared" si="18"/>
        <v>-0.93000000000000016</v>
      </c>
      <c r="AL21" s="2">
        <f t="shared" si="122"/>
        <v>0</v>
      </c>
      <c r="AM21" s="10">
        <f t="shared" si="20"/>
        <v>-0.08</v>
      </c>
      <c r="AN21" s="76">
        <v>1.5</v>
      </c>
      <c r="AO21" s="9">
        <f t="shared" si="21"/>
        <v>-1.1200000000000001</v>
      </c>
      <c r="AP21" s="2">
        <f t="shared" si="22"/>
        <v>0</v>
      </c>
      <c r="AQ21" s="10">
        <f t="shared" si="23"/>
        <v>-0.19</v>
      </c>
      <c r="AR21" s="2">
        <v>0</v>
      </c>
      <c r="AS21" s="2">
        <v>0</v>
      </c>
      <c r="AT21" s="9">
        <f t="shared" si="24"/>
        <v>-2.59</v>
      </c>
      <c r="AU21" s="2">
        <f t="shared" si="25"/>
        <v>0</v>
      </c>
      <c r="AV21" s="10">
        <f t="shared" si="26"/>
        <v>0</v>
      </c>
      <c r="AW21" s="2">
        <v>1.5</v>
      </c>
      <c r="AX21" s="9">
        <f t="shared" si="27"/>
        <v>-1.38</v>
      </c>
      <c r="AY21" s="2">
        <f t="shared" si="28"/>
        <v>1.5</v>
      </c>
      <c r="AZ21" s="10">
        <f t="shared" si="29"/>
        <v>1.1499999999999999</v>
      </c>
      <c r="BA21" s="2" t="s">
        <v>1</v>
      </c>
      <c r="BB21" s="9" t="str">
        <f t="shared" si="30"/>
        <v/>
      </c>
      <c r="BC21" s="2" t="str">
        <f t="shared" si="123"/>
        <v/>
      </c>
      <c r="BD21" s="10" t="str">
        <f t="shared" si="32"/>
        <v/>
      </c>
      <c r="BE21" s="75">
        <v>1.75</v>
      </c>
      <c r="BF21" s="9">
        <f t="shared" si="33"/>
        <v>-1.35</v>
      </c>
      <c r="BG21" s="2"/>
      <c r="BH21" s="10" t="str">
        <f t="shared" si="35"/>
        <v/>
      </c>
      <c r="BI21" s="2">
        <v>1.25</v>
      </c>
      <c r="BJ21" s="2">
        <v>1.25</v>
      </c>
      <c r="BK21" s="9">
        <f t="shared" si="36"/>
        <v>-0.79</v>
      </c>
      <c r="BL21" s="2">
        <f t="shared" si="37"/>
        <v>0</v>
      </c>
      <c r="BM21" s="10">
        <f t="shared" si="38"/>
        <v>-0.28999999999999998</v>
      </c>
      <c r="BN21" s="2">
        <v>1.5</v>
      </c>
      <c r="BO21" s="9">
        <f t="shared" si="39"/>
        <v>-0.98</v>
      </c>
      <c r="BP21" s="2">
        <f t="shared" si="40"/>
        <v>0.25</v>
      </c>
      <c r="BQ21" s="10">
        <f t="shared" si="41"/>
        <v>-0.2</v>
      </c>
      <c r="BR21" s="2">
        <v>2.5</v>
      </c>
      <c r="BS21" s="9">
        <f t="shared" si="42"/>
        <v>-0.33000000000000007</v>
      </c>
      <c r="BT21" s="2">
        <f t="shared" si="117"/>
        <v>1</v>
      </c>
      <c r="BU21" s="10">
        <f t="shared" si="44"/>
        <v>0.75</v>
      </c>
      <c r="BV21" s="76">
        <v>2.5</v>
      </c>
      <c r="BW21" s="9">
        <f t="shared" si="45"/>
        <v>-0.41999999999999993</v>
      </c>
      <c r="BX21" s="2">
        <f t="shared" si="46"/>
        <v>0</v>
      </c>
      <c r="BY21" s="10">
        <f t="shared" si="47"/>
        <v>-0.09</v>
      </c>
      <c r="BZ21" s="2" t="s">
        <v>1</v>
      </c>
      <c r="CA21" s="2" t="s">
        <v>1</v>
      </c>
      <c r="CB21" s="9" t="str">
        <f t="shared" si="48"/>
        <v/>
      </c>
      <c r="CC21" s="2" t="str">
        <f t="shared" si="49"/>
        <v/>
      </c>
      <c r="CD21" s="10" t="str">
        <f t="shared" si="50"/>
        <v/>
      </c>
      <c r="CE21" s="2" t="s">
        <v>1</v>
      </c>
      <c r="CF21" s="9" t="str">
        <f t="shared" si="51"/>
        <v/>
      </c>
      <c r="CG21" s="2" t="str">
        <f t="shared" si="120"/>
        <v/>
      </c>
      <c r="CH21" s="10" t="str">
        <f t="shared" si="53"/>
        <v/>
      </c>
      <c r="CI21" s="2" t="s">
        <v>1</v>
      </c>
      <c r="CJ21" s="9" t="str">
        <f t="shared" si="54"/>
        <v/>
      </c>
      <c r="CK21" s="2" t="str">
        <f t="shared" si="55"/>
        <v/>
      </c>
      <c r="CL21" s="10" t="str">
        <f t="shared" si="56"/>
        <v/>
      </c>
      <c r="CM21" s="75" t="s">
        <v>1</v>
      </c>
      <c r="CN21" s="9" t="str">
        <f t="shared" si="57"/>
        <v/>
      </c>
      <c r="CO21" s="2" t="str">
        <f t="shared" si="58"/>
        <v/>
      </c>
      <c r="CP21" s="10" t="str">
        <f t="shared" si="59"/>
        <v/>
      </c>
      <c r="CQ21" s="2" t="s">
        <v>1</v>
      </c>
      <c r="CR21" s="2" t="s">
        <v>1</v>
      </c>
      <c r="CS21" s="9" t="str">
        <f t="shared" si="60"/>
        <v/>
      </c>
      <c r="CT21" s="2" t="str">
        <f t="shared" si="61"/>
        <v/>
      </c>
      <c r="CU21" s="10" t="str">
        <f t="shared" si="62"/>
        <v/>
      </c>
      <c r="CV21" s="2" t="s">
        <v>1</v>
      </c>
      <c r="CW21" s="9" t="str">
        <f t="shared" si="63"/>
        <v/>
      </c>
      <c r="CX21" s="2" t="str">
        <f t="shared" si="64"/>
        <v/>
      </c>
      <c r="CY21" s="10" t="str">
        <f t="shared" si="65"/>
        <v/>
      </c>
      <c r="CZ21" s="2" t="s">
        <v>1</v>
      </c>
      <c r="DA21" s="9" t="str">
        <f t="shared" si="66"/>
        <v/>
      </c>
      <c r="DB21" s="2" t="str">
        <f t="shared" si="113"/>
        <v/>
      </c>
      <c r="DC21" s="10" t="str">
        <f t="shared" si="67"/>
        <v/>
      </c>
      <c r="DD21" s="75" t="s">
        <v>1</v>
      </c>
      <c r="DE21" s="9" t="str">
        <f t="shared" si="68"/>
        <v/>
      </c>
      <c r="DF21" s="2" t="str">
        <f t="shared" si="115"/>
        <v/>
      </c>
      <c r="DG21" s="10" t="str">
        <f t="shared" si="70"/>
        <v/>
      </c>
      <c r="DH21" s="2">
        <v>1.25</v>
      </c>
      <c r="DI21" s="9">
        <f t="shared" si="71"/>
        <v>-0.7799999999999998</v>
      </c>
      <c r="DJ21" s="102"/>
      <c r="DK21" s="102"/>
      <c r="DL21" s="2">
        <v>0</v>
      </c>
      <c r="DM21" s="9">
        <f t="shared" si="72"/>
        <v>-2.17</v>
      </c>
      <c r="DN21" s="2">
        <f t="shared" si="73"/>
        <v>-1.25</v>
      </c>
      <c r="DO21" s="10">
        <f t="shared" si="74"/>
        <v>-0.91999999999999993</v>
      </c>
      <c r="DP21" s="2">
        <v>0</v>
      </c>
      <c r="DQ21" s="9">
        <f t="shared" si="75"/>
        <v>-2.17</v>
      </c>
      <c r="DR21" s="2">
        <f t="shared" si="116"/>
        <v>0</v>
      </c>
      <c r="DS21" s="10">
        <f t="shared" si="77"/>
        <v>0</v>
      </c>
      <c r="DT21" s="75">
        <v>0</v>
      </c>
      <c r="DU21" s="9">
        <f t="shared" si="78"/>
        <v>-2.5</v>
      </c>
      <c r="DV21" s="2">
        <f t="shared" si="79"/>
        <v>0</v>
      </c>
      <c r="DW21" s="10">
        <f t="shared" si="80"/>
        <v>0.05</v>
      </c>
      <c r="DX21" s="2" t="s">
        <v>1</v>
      </c>
      <c r="DY21" s="9" t="str">
        <f t="shared" si="81"/>
        <v/>
      </c>
      <c r="DZ21" s="102"/>
      <c r="EA21" s="102"/>
      <c r="EB21" s="2" t="s">
        <v>1</v>
      </c>
      <c r="EC21" s="9" t="str">
        <f t="shared" si="82"/>
        <v/>
      </c>
      <c r="ED21" s="2" t="str">
        <f t="shared" si="83"/>
        <v/>
      </c>
      <c r="EE21" s="10" t="str">
        <f t="shared" si="84"/>
        <v/>
      </c>
      <c r="EF21" s="2" t="s">
        <v>1</v>
      </c>
      <c r="EG21" s="9" t="str">
        <f t="shared" si="85"/>
        <v/>
      </c>
      <c r="EH21" s="2" t="str">
        <f t="shared" si="86"/>
        <v/>
      </c>
      <c r="EI21" s="10" t="str">
        <f t="shared" si="87"/>
        <v/>
      </c>
      <c r="EJ21" s="75" t="s">
        <v>1</v>
      </c>
      <c r="EK21" s="9" t="str">
        <f t="shared" si="88"/>
        <v/>
      </c>
      <c r="EL21" s="2" t="str">
        <f t="shared" si="89"/>
        <v/>
      </c>
      <c r="EM21" s="10" t="str">
        <f t="shared" si="90"/>
        <v/>
      </c>
      <c r="EN21" s="2">
        <v>0</v>
      </c>
      <c r="EO21" s="9">
        <f t="shared" si="91"/>
        <v>-3.66</v>
      </c>
      <c r="EP21" s="102"/>
      <c r="EQ21" s="102"/>
      <c r="ER21" s="2">
        <v>0</v>
      </c>
      <c r="ES21" s="9">
        <f t="shared" si="92"/>
        <v>-4.1900000000000004</v>
      </c>
      <c r="ET21" s="2">
        <f t="shared" si="93"/>
        <v>0</v>
      </c>
      <c r="EU21" s="10">
        <f t="shared" si="94"/>
        <v>-0.4</v>
      </c>
      <c r="EV21" s="2">
        <v>0</v>
      </c>
      <c r="EW21" s="9">
        <f t="shared" si="95"/>
        <v>-3.22</v>
      </c>
      <c r="EX21" s="2">
        <f t="shared" si="118"/>
        <v>0</v>
      </c>
      <c r="EY21" s="10">
        <f t="shared" si="97"/>
        <v>0.22</v>
      </c>
      <c r="EZ21" s="75">
        <v>0</v>
      </c>
      <c r="FA21" s="9">
        <f t="shared" si="98"/>
        <v>-3.36</v>
      </c>
      <c r="FB21" s="2">
        <f t="shared" si="119"/>
        <v>0</v>
      </c>
      <c r="FC21" s="10">
        <f t="shared" si="100"/>
        <v>0</v>
      </c>
      <c r="FD21" s="2" t="s">
        <v>1</v>
      </c>
      <c r="FE21" s="75"/>
      <c r="FF21" s="75"/>
      <c r="FG21" s="75"/>
      <c r="FH21" s="2" t="s">
        <v>1</v>
      </c>
      <c r="FI21" s="9" t="str">
        <f t="shared" si="101"/>
        <v/>
      </c>
      <c r="FJ21" s="2" t="str">
        <f t="shared" si="102"/>
        <v/>
      </c>
      <c r="FK21" s="10" t="str">
        <f t="shared" si="103"/>
        <v/>
      </c>
      <c r="FL21" s="145" t="s">
        <v>1</v>
      </c>
      <c r="FM21" s="9" t="str">
        <f t="shared" si="104"/>
        <v/>
      </c>
      <c r="FN21" s="2" t="str">
        <f t="shared" si="105"/>
        <v/>
      </c>
      <c r="FO21" s="10" t="str">
        <f t="shared" si="106"/>
        <v/>
      </c>
      <c r="FP21" s="75" t="s">
        <v>1</v>
      </c>
      <c r="FQ21" s="9" t="str">
        <f t="shared" si="107"/>
        <v/>
      </c>
      <c r="FR21" s="2" t="str">
        <f t="shared" si="108"/>
        <v/>
      </c>
      <c r="FS21" s="10" t="str">
        <f t="shared" si="109"/>
        <v/>
      </c>
      <c r="FX21" s="1">
        <f>((SUM(K21+AS21)*2)+(SUM(LARGE((AB21,BJ21,DX21,CA21, CR21, DH21,EN21,FD21),1)+LARGE((AB21,BJ21,DX21,CA21, CR21, DH21,EN21,FD21),2)+LARGE((AB21,BJ21,DX21,CA21, CR21, DH21,EN21,FD21),3))))/7</f>
        <v>0.8928571428571429</v>
      </c>
      <c r="FY21" s="1">
        <f>FX21-2.63</f>
        <v>-1.7371428571428571</v>
      </c>
      <c r="FZ21" s="1"/>
      <c r="GA21" s="1"/>
      <c r="GB21" s="1">
        <f>((SUM(O21+AW21)*2)+(SUM(LARGE((AF21,BN21,EB21,CE21, CV21, DL21,ER21,FH21),1)+LARGE((AF21,BN21,EB21,CE21, CV21, DL21,ER21,FH21),2)+LARGE((AF21,BN21,EB21,CE21, CV21, DL21,ER21,FH21),3))))/7</f>
        <v>1.2857142857142858</v>
      </c>
      <c r="GC21" s="1">
        <f t="shared" si="111"/>
        <v>-1.6442857142857144</v>
      </c>
      <c r="GF21" s="1"/>
      <c r="GG21" s="1">
        <f t="shared" si="112"/>
        <v>-3.14</v>
      </c>
      <c r="GJ21" s="1">
        <f>((SUM(W21+BE21)*2)+(SUM(LARGE((AN21,BV21,EJ21,CM21, DD21, DT21,EZ21,FP21),1)+LARGE((AN21,BV21,EJ21,CM21, DD21, DT21,EZ21,FP21),2)+LARGE((AN21,BV21,EJ21,CM21, DD21, DT21,EZ21,FP21),3))))/7</f>
        <v>1.4285714285714286</v>
      </c>
      <c r="GK21" s="1">
        <f>GJ21-3.03</f>
        <v>-1.6014285714285712</v>
      </c>
    </row>
    <row r="22" spans="1:196" ht="15.75" x14ac:dyDescent="0.25">
      <c r="A22" s="8" t="s">
        <v>69</v>
      </c>
      <c r="B22" s="8" t="s">
        <v>52</v>
      </c>
      <c r="C22" s="8" t="s">
        <v>47</v>
      </c>
      <c r="D22" s="8" t="s">
        <v>40</v>
      </c>
      <c r="E22" s="8" t="s">
        <v>41</v>
      </c>
      <c r="F22" s="8" t="s">
        <v>1</v>
      </c>
      <c r="G22" s="8" t="s">
        <v>40</v>
      </c>
      <c r="H22" s="8" t="s">
        <v>1</v>
      </c>
      <c r="I22" s="70">
        <v>72.599999999999994</v>
      </c>
      <c r="J22" s="2">
        <v>1.25</v>
      </c>
      <c r="K22" s="2">
        <v>1.25</v>
      </c>
      <c r="L22" s="9">
        <f t="shared" si="0"/>
        <v>-1.0499999999999998</v>
      </c>
      <c r="M22" s="2">
        <f t="shared" si="1"/>
        <v>0</v>
      </c>
      <c r="N22" s="10">
        <f t="shared" si="2"/>
        <v>0</v>
      </c>
      <c r="O22" s="2">
        <v>1.5</v>
      </c>
      <c r="P22" s="9">
        <f t="shared" si="3"/>
        <v>-1</v>
      </c>
      <c r="Q22" s="2">
        <f t="shared" si="4"/>
        <v>0.25</v>
      </c>
      <c r="R22" s="10">
        <f t="shared" si="5"/>
        <v>4.9999999999999989E-2</v>
      </c>
      <c r="S22" s="2">
        <v>2.5</v>
      </c>
      <c r="T22" s="9">
        <f t="shared" si="6"/>
        <v>-8.9999999999999858E-2</v>
      </c>
      <c r="U22" s="2">
        <f t="shared" si="121"/>
        <v>1</v>
      </c>
      <c r="V22" s="10">
        <f t="shared" si="8"/>
        <v>0.79</v>
      </c>
      <c r="W22" s="76">
        <v>1.5</v>
      </c>
      <c r="X22" s="9">
        <f t="shared" si="9"/>
        <v>-1.0899999999999999</v>
      </c>
      <c r="Y22" s="2">
        <f t="shared" si="10"/>
        <v>-1</v>
      </c>
      <c r="Z22" s="10">
        <f t="shared" si="11"/>
        <v>-1.06</v>
      </c>
      <c r="AA22" s="2">
        <v>1.25</v>
      </c>
      <c r="AB22" s="2">
        <v>1.25</v>
      </c>
      <c r="AC22" s="9">
        <f t="shared" si="12"/>
        <v>-0.98</v>
      </c>
      <c r="AD22" s="2">
        <f t="shared" si="13"/>
        <v>0</v>
      </c>
      <c r="AE22" s="10">
        <f t="shared" si="14"/>
        <v>0</v>
      </c>
      <c r="AF22" s="2">
        <v>1.5</v>
      </c>
      <c r="AG22" s="9">
        <f t="shared" si="15"/>
        <v>-0.94</v>
      </c>
      <c r="AH22" s="2">
        <f t="shared" si="16"/>
        <v>0.25</v>
      </c>
      <c r="AI22" s="10">
        <f t="shared" si="17"/>
        <v>4.0000000000000008E-2</v>
      </c>
      <c r="AJ22" s="2">
        <v>1.75</v>
      </c>
      <c r="AK22" s="9">
        <f t="shared" si="18"/>
        <v>-0.68000000000000016</v>
      </c>
      <c r="AL22" s="2">
        <f t="shared" si="122"/>
        <v>0.25</v>
      </c>
      <c r="AM22" s="10">
        <f t="shared" si="20"/>
        <v>0.16999999999999998</v>
      </c>
      <c r="AN22" s="75">
        <v>1.75</v>
      </c>
      <c r="AO22" s="9">
        <f t="shared" si="21"/>
        <v>-0.87000000000000011</v>
      </c>
      <c r="AP22" s="2">
        <f t="shared" si="22"/>
        <v>0</v>
      </c>
      <c r="AQ22" s="10">
        <f t="shared" si="23"/>
        <v>-0.19</v>
      </c>
      <c r="AR22" s="2">
        <v>1.75</v>
      </c>
      <c r="AS22" s="2">
        <v>1.75</v>
      </c>
      <c r="AT22" s="9">
        <f t="shared" si="24"/>
        <v>-0.83999999999999986</v>
      </c>
      <c r="AU22" s="2">
        <f t="shared" si="25"/>
        <v>0</v>
      </c>
      <c r="AV22" s="10">
        <f t="shared" si="26"/>
        <v>0</v>
      </c>
      <c r="AW22" s="2">
        <v>1.75</v>
      </c>
      <c r="AX22" s="9">
        <f t="shared" si="27"/>
        <v>-1.1299999999999999</v>
      </c>
      <c r="AY22" s="2">
        <f t="shared" si="28"/>
        <v>0</v>
      </c>
      <c r="AZ22" s="10">
        <f t="shared" si="29"/>
        <v>-0.35</v>
      </c>
      <c r="BA22" s="2">
        <v>1.75</v>
      </c>
      <c r="BB22" s="9">
        <f t="shared" si="30"/>
        <v>-1.35</v>
      </c>
      <c r="BC22" s="2">
        <f t="shared" si="123"/>
        <v>0</v>
      </c>
      <c r="BD22" s="10">
        <f t="shared" si="32"/>
        <v>-0.16</v>
      </c>
      <c r="BE22" s="75">
        <v>2.25</v>
      </c>
      <c r="BF22" s="9">
        <f t="shared" si="33"/>
        <v>-0.85000000000000009</v>
      </c>
      <c r="BG22" s="2">
        <f>IF(ISNUMBER(BE22), BE22-BA22, "")</f>
        <v>0.5</v>
      </c>
      <c r="BH22" s="10">
        <f t="shared" si="35"/>
        <v>0.37</v>
      </c>
      <c r="BI22" s="2">
        <v>1.5</v>
      </c>
      <c r="BJ22" s="2">
        <v>1.75</v>
      </c>
      <c r="BK22" s="9">
        <f t="shared" si="36"/>
        <v>-0.29000000000000004</v>
      </c>
      <c r="BL22" s="2">
        <f t="shared" si="37"/>
        <v>0.25</v>
      </c>
      <c r="BM22" s="10">
        <f t="shared" si="38"/>
        <v>-3.999999999999998E-2</v>
      </c>
      <c r="BN22" s="2">
        <v>2.5</v>
      </c>
      <c r="BO22" s="9">
        <f t="shared" si="39"/>
        <v>2.0000000000000018E-2</v>
      </c>
      <c r="BP22" s="2">
        <f t="shared" si="40"/>
        <v>0.75</v>
      </c>
      <c r="BQ22" s="10">
        <f t="shared" si="41"/>
        <v>0.3</v>
      </c>
      <c r="BR22" s="2">
        <v>2.75</v>
      </c>
      <c r="BS22" s="9">
        <f t="shared" si="42"/>
        <v>-8.0000000000000071E-2</v>
      </c>
      <c r="BT22" s="2">
        <f t="shared" si="117"/>
        <v>0.25</v>
      </c>
      <c r="BU22" s="10">
        <f t="shared" si="44"/>
        <v>0</v>
      </c>
      <c r="BV22" s="76">
        <v>2.5</v>
      </c>
      <c r="BW22" s="9">
        <f t="shared" si="45"/>
        <v>-0.41999999999999993</v>
      </c>
      <c r="BX22" s="2">
        <f t="shared" si="46"/>
        <v>-0.25</v>
      </c>
      <c r="BY22" s="10">
        <f t="shared" si="47"/>
        <v>-0.33999999999999997</v>
      </c>
      <c r="BZ22" s="2" t="s">
        <v>1</v>
      </c>
      <c r="CA22" s="2" t="s">
        <v>1</v>
      </c>
      <c r="CB22" s="9" t="str">
        <f t="shared" si="48"/>
        <v/>
      </c>
      <c r="CC22" s="2" t="str">
        <f t="shared" si="49"/>
        <v/>
      </c>
      <c r="CD22" s="10" t="str">
        <f t="shared" si="50"/>
        <v/>
      </c>
      <c r="CE22" s="2" t="s">
        <v>1</v>
      </c>
      <c r="CF22" s="9" t="str">
        <f t="shared" si="51"/>
        <v/>
      </c>
      <c r="CG22" s="2" t="str">
        <f t="shared" si="120"/>
        <v/>
      </c>
      <c r="CH22" s="10" t="str">
        <f t="shared" si="53"/>
        <v/>
      </c>
      <c r="CI22" s="2" t="s">
        <v>1</v>
      </c>
      <c r="CJ22" s="9" t="str">
        <f t="shared" si="54"/>
        <v/>
      </c>
      <c r="CK22" s="2" t="str">
        <f t="shared" si="55"/>
        <v/>
      </c>
      <c r="CL22" s="10" t="str">
        <f t="shared" si="56"/>
        <v/>
      </c>
      <c r="CM22" s="75" t="s">
        <v>1</v>
      </c>
      <c r="CN22" s="9" t="str">
        <f t="shared" si="57"/>
        <v/>
      </c>
      <c r="CO22" s="2" t="str">
        <f t="shared" si="58"/>
        <v/>
      </c>
      <c r="CP22" s="10" t="str">
        <f t="shared" si="59"/>
        <v/>
      </c>
      <c r="CQ22" s="2" t="s">
        <v>1</v>
      </c>
      <c r="CR22" s="2" t="s">
        <v>1</v>
      </c>
      <c r="CS22" s="9" t="str">
        <f t="shared" si="60"/>
        <v/>
      </c>
      <c r="CT22" s="2" t="str">
        <f t="shared" si="61"/>
        <v/>
      </c>
      <c r="CU22" s="10" t="str">
        <f t="shared" si="62"/>
        <v/>
      </c>
      <c r="CV22" s="2" t="s">
        <v>1</v>
      </c>
      <c r="CW22" s="9" t="str">
        <f t="shared" si="63"/>
        <v/>
      </c>
      <c r="CX22" s="2" t="str">
        <f t="shared" si="64"/>
        <v/>
      </c>
      <c r="CY22" s="10" t="str">
        <f t="shared" si="65"/>
        <v/>
      </c>
      <c r="CZ22" s="2" t="s">
        <v>1</v>
      </c>
      <c r="DA22" s="9" t="str">
        <f t="shared" si="66"/>
        <v/>
      </c>
      <c r="DB22" s="2" t="str">
        <f t="shared" si="113"/>
        <v/>
      </c>
      <c r="DC22" s="10" t="str">
        <f t="shared" si="67"/>
        <v/>
      </c>
      <c r="DD22" s="75" t="s">
        <v>1</v>
      </c>
      <c r="DE22" s="9" t="str">
        <f t="shared" si="68"/>
        <v/>
      </c>
      <c r="DF22" s="2" t="str">
        <f t="shared" si="115"/>
        <v/>
      </c>
      <c r="DG22" s="10" t="str">
        <f t="shared" si="70"/>
        <v/>
      </c>
      <c r="DH22" s="2">
        <v>1.25</v>
      </c>
      <c r="DI22" s="9">
        <f t="shared" si="71"/>
        <v>-0.7799999999999998</v>
      </c>
      <c r="DJ22" s="102"/>
      <c r="DK22" s="102"/>
      <c r="DL22" s="2">
        <v>0</v>
      </c>
      <c r="DM22" s="9">
        <f t="shared" si="72"/>
        <v>-2.17</v>
      </c>
      <c r="DN22" s="2">
        <f t="shared" si="73"/>
        <v>-1.25</v>
      </c>
      <c r="DO22" s="10">
        <f t="shared" si="74"/>
        <v>-0.91999999999999993</v>
      </c>
      <c r="DP22" s="2">
        <v>1.25</v>
      </c>
      <c r="DQ22" s="9">
        <f t="shared" si="75"/>
        <v>-0.91999999999999993</v>
      </c>
      <c r="DR22" s="2">
        <f t="shared" si="116"/>
        <v>1.25</v>
      </c>
      <c r="DS22" s="10">
        <f t="shared" si="77"/>
        <v>1.25</v>
      </c>
      <c r="DT22" s="75">
        <v>1.25</v>
      </c>
      <c r="DU22" s="9">
        <f t="shared" si="78"/>
        <v>-1.25</v>
      </c>
      <c r="DV22" s="2">
        <f t="shared" si="79"/>
        <v>0</v>
      </c>
      <c r="DW22" s="10">
        <f t="shared" si="80"/>
        <v>0.05</v>
      </c>
      <c r="DX22" s="2" t="s">
        <v>1</v>
      </c>
      <c r="DY22" s="9" t="str">
        <f t="shared" si="81"/>
        <v/>
      </c>
      <c r="DZ22" s="102"/>
      <c r="EA22" s="102"/>
      <c r="EB22" s="2" t="s">
        <v>1</v>
      </c>
      <c r="EC22" s="9" t="str">
        <f t="shared" si="82"/>
        <v/>
      </c>
      <c r="ED22" s="2" t="str">
        <f t="shared" si="83"/>
        <v/>
      </c>
      <c r="EE22" s="10" t="str">
        <f t="shared" si="84"/>
        <v/>
      </c>
      <c r="EF22" s="2" t="s">
        <v>1</v>
      </c>
      <c r="EG22" s="9" t="str">
        <f t="shared" si="85"/>
        <v/>
      </c>
      <c r="EH22" s="2" t="str">
        <f t="shared" si="86"/>
        <v/>
      </c>
      <c r="EI22" s="10" t="str">
        <f t="shared" si="87"/>
        <v/>
      </c>
      <c r="EJ22" s="75" t="s">
        <v>1</v>
      </c>
      <c r="EK22" s="9" t="str">
        <f t="shared" si="88"/>
        <v/>
      </c>
      <c r="EL22" s="2" t="str">
        <f t="shared" si="89"/>
        <v/>
      </c>
      <c r="EM22" s="10" t="str">
        <f t="shared" si="90"/>
        <v/>
      </c>
      <c r="EN22" s="2">
        <v>3</v>
      </c>
      <c r="EO22" s="9">
        <f t="shared" si="91"/>
        <v>-0.66000000000000014</v>
      </c>
      <c r="EP22" s="102"/>
      <c r="EQ22" s="102"/>
      <c r="ER22" s="2">
        <v>3</v>
      </c>
      <c r="ES22" s="9">
        <f t="shared" si="92"/>
        <v>-1.1900000000000004</v>
      </c>
      <c r="ET22" s="2">
        <f t="shared" si="93"/>
        <v>0</v>
      </c>
      <c r="EU22" s="10">
        <f t="shared" si="94"/>
        <v>-0.4</v>
      </c>
      <c r="EV22" s="2">
        <v>3</v>
      </c>
      <c r="EW22" s="9">
        <f t="shared" si="95"/>
        <v>-0.2200000000000002</v>
      </c>
      <c r="EX22" s="2">
        <f t="shared" si="118"/>
        <v>0</v>
      </c>
      <c r="EY22" s="10">
        <f t="shared" si="97"/>
        <v>0.22</v>
      </c>
      <c r="EZ22" s="75">
        <v>3</v>
      </c>
      <c r="FA22" s="9">
        <f t="shared" si="98"/>
        <v>-0.35999999999999988</v>
      </c>
      <c r="FB22" s="2">
        <f t="shared" si="119"/>
        <v>0</v>
      </c>
      <c r="FC22" s="10">
        <f t="shared" si="100"/>
        <v>0</v>
      </c>
      <c r="FD22" s="2" t="s">
        <v>1</v>
      </c>
      <c r="FE22" s="75"/>
      <c r="FF22" s="75"/>
      <c r="FG22" s="75"/>
      <c r="FH22" s="2" t="s">
        <v>1</v>
      </c>
      <c r="FI22" s="9" t="str">
        <f t="shared" si="101"/>
        <v/>
      </c>
      <c r="FJ22" s="2" t="str">
        <f t="shared" si="102"/>
        <v/>
      </c>
      <c r="FK22" s="10" t="str">
        <f t="shared" si="103"/>
        <v/>
      </c>
      <c r="FL22" s="145" t="s">
        <v>1</v>
      </c>
      <c r="FM22" s="9" t="str">
        <f t="shared" si="104"/>
        <v/>
      </c>
      <c r="FN22" s="2" t="str">
        <f t="shared" si="105"/>
        <v/>
      </c>
      <c r="FO22" s="10" t="str">
        <f t="shared" si="106"/>
        <v/>
      </c>
      <c r="FP22" s="75" t="s">
        <v>1</v>
      </c>
      <c r="FQ22" s="9" t="str">
        <f t="shared" si="107"/>
        <v/>
      </c>
      <c r="FR22" s="2" t="str">
        <f t="shared" si="108"/>
        <v/>
      </c>
      <c r="FS22" s="10" t="str">
        <f t="shared" si="109"/>
        <v/>
      </c>
      <c r="FX22" s="1">
        <f>((SUM(K22+AS22)*2)+(SUM(LARGE((AB22,BJ22,DX22,CA22, CR22, DH22,EN22,FD22),1)+LARGE((AB22,BJ22,DX22,CA22, CR22, DH22,EN22,FD22),2)+LARGE((AB22,BJ22,DX22,CA22, CR22, DH22,EN22,FD22),3))))/7</f>
        <v>1.7142857142857142</v>
      </c>
      <c r="FY22" s="1">
        <f>FX22-2.63</f>
        <v>-0.9157142857142857</v>
      </c>
      <c r="FZ22" s="1"/>
      <c r="GA22" s="1"/>
      <c r="GB22" s="1">
        <f>((SUM(O22+AW22)*2)+(SUM(LARGE((AF22,BN22,EB22,CE22, CV22, DL22,ER22,FH22),1)+LARGE((AF22,BN22,EB22,CE22, CV22, DL22,ER22,FH22),2)+LARGE((AF22,BN22,EB22,CE22, CV22, DL22,ER22,FH22),3))))/7</f>
        <v>1.9285714285714286</v>
      </c>
      <c r="GC22" s="1">
        <f t="shared" si="111"/>
        <v>-1.0014285714285716</v>
      </c>
      <c r="GF22" s="1">
        <f>((SUM(S22+BA22)*2)+(SUM(LARGE((AJ22,BR22,EF22,CI22, CZ22, DP22,EV22,FL22),1)+LARGE((AJ22,BR22,EF22,CI22, CZ22, DP22,EV22,FL22),2)+LARGE((AJ22,BR22,EF22,CI22, CZ22, DP22,EV22,FL22),3))))/7</f>
        <v>2.2857142857142856</v>
      </c>
      <c r="GG22" s="1">
        <f t="shared" si="112"/>
        <v>-0.85428571428571454</v>
      </c>
      <c r="GJ22" s="1">
        <f>((SUM(W22+BE22)*2)+(SUM(LARGE((AN22,BV22,EJ22,CM22, DD22, DT22,EZ22,FP22),1)+LARGE((AN22,BV22,EJ22,CM22, DD22, DT22,EZ22,FP22),2)+LARGE((AN22,BV22,EJ22,CM22, DD22, DT22,EZ22,FP22),3))))/7</f>
        <v>2.1071428571428572</v>
      </c>
      <c r="GK22" s="1">
        <f>GJ22-3.03</f>
        <v>-0.9228571428571426</v>
      </c>
    </row>
    <row r="23" spans="1:196" ht="15.75" x14ac:dyDescent="0.25">
      <c r="A23" s="8" t="s">
        <v>70</v>
      </c>
      <c r="B23" s="8" t="s">
        <v>38</v>
      </c>
      <c r="C23" s="8" t="s">
        <v>47</v>
      </c>
      <c r="D23" s="8" t="s">
        <v>40</v>
      </c>
      <c r="E23" s="8" t="s">
        <v>41</v>
      </c>
      <c r="F23" s="8" t="s">
        <v>1</v>
      </c>
      <c r="G23" s="8" t="s">
        <v>40</v>
      </c>
      <c r="H23" s="8" t="s">
        <v>1</v>
      </c>
      <c r="I23" s="70">
        <v>21.3</v>
      </c>
      <c r="J23" s="2">
        <v>3.5</v>
      </c>
      <c r="K23" s="2">
        <v>3.5</v>
      </c>
      <c r="L23" s="9">
        <f t="shared" si="0"/>
        <v>1.2000000000000002</v>
      </c>
      <c r="M23" s="2">
        <f t="shared" si="1"/>
        <v>0</v>
      </c>
      <c r="N23" s="10">
        <f t="shared" si="2"/>
        <v>0</v>
      </c>
      <c r="O23" s="2">
        <v>1.75</v>
      </c>
      <c r="P23" s="9">
        <f t="shared" si="3"/>
        <v>-0.75</v>
      </c>
      <c r="Q23" s="2">
        <f t="shared" si="4"/>
        <v>-1.75</v>
      </c>
      <c r="R23" s="10">
        <f t="shared" si="5"/>
        <v>-1.95</v>
      </c>
      <c r="S23" s="2">
        <v>1.5</v>
      </c>
      <c r="T23" s="9">
        <f t="shared" si="6"/>
        <v>-1.0899999999999999</v>
      </c>
      <c r="U23" s="2">
        <f t="shared" si="121"/>
        <v>-0.25</v>
      </c>
      <c r="V23" s="10">
        <f t="shared" si="8"/>
        <v>-0.45999999999999996</v>
      </c>
      <c r="W23" s="76">
        <v>1.5</v>
      </c>
      <c r="X23" s="9">
        <f t="shared" si="9"/>
        <v>-1.0899999999999999</v>
      </c>
      <c r="Y23" s="2">
        <f t="shared" si="10"/>
        <v>0</v>
      </c>
      <c r="Z23" s="10">
        <f t="shared" si="11"/>
        <v>-0.06</v>
      </c>
      <c r="AA23" s="2">
        <v>1.5</v>
      </c>
      <c r="AB23" s="2">
        <v>1.5</v>
      </c>
      <c r="AC23" s="9">
        <f t="shared" si="12"/>
        <v>-0.73</v>
      </c>
      <c r="AD23" s="2">
        <f t="shared" si="13"/>
        <v>0</v>
      </c>
      <c r="AE23" s="10">
        <f t="shared" si="14"/>
        <v>0</v>
      </c>
      <c r="AF23" s="2">
        <v>2.5</v>
      </c>
      <c r="AG23" s="9">
        <f t="shared" si="15"/>
        <v>6.0000000000000053E-2</v>
      </c>
      <c r="AH23" s="2">
        <f t="shared" si="16"/>
        <v>1</v>
      </c>
      <c r="AI23" s="10">
        <f t="shared" si="17"/>
        <v>0.79</v>
      </c>
      <c r="AJ23" s="2">
        <v>1.75</v>
      </c>
      <c r="AK23" s="9">
        <f t="shared" si="18"/>
        <v>-0.68000000000000016</v>
      </c>
      <c r="AL23" s="2">
        <f t="shared" si="122"/>
        <v>-0.75</v>
      </c>
      <c r="AM23" s="10">
        <f t="shared" si="20"/>
        <v>-0.83</v>
      </c>
      <c r="AN23" s="75">
        <v>1.75</v>
      </c>
      <c r="AO23" s="9">
        <f t="shared" si="21"/>
        <v>-0.87000000000000011</v>
      </c>
      <c r="AP23" s="2">
        <f t="shared" si="22"/>
        <v>0</v>
      </c>
      <c r="AQ23" s="10">
        <f t="shared" si="23"/>
        <v>-0.19</v>
      </c>
      <c r="AR23" s="2" t="s">
        <v>1</v>
      </c>
      <c r="AS23" s="2" t="s">
        <v>1</v>
      </c>
      <c r="AT23" s="9" t="str">
        <f t="shared" si="24"/>
        <v/>
      </c>
      <c r="AU23" s="2" t="str">
        <f t="shared" si="25"/>
        <v/>
      </c>
      <c r="AV23" s="10" t="str">
        <f t="shared" si="26"/>
        <v/>
      </c>
      <c r="AW23" s="2">
        <v>4.25</v>
      </c>
      <c r="AX23" s="9">
        <f t="shared" si="27"/>
        <v>1.37</v>
      </c>
      <c r="AY23" s="2"/>
      <c r="AZ23" s="10" t="str">
        <f t="shared" si="29"/>
        <v/>
      </c>
      <c r="BA23" s="2" t="s">
        <v>1</v>
      </c>
      <c r="BB23" s="9" t="str">
        <f t="shared" si="30"/>
        <v/>
      </c>
      <c r="BC23" s="2" t="str">
        <f t="shared" si="123"/>
        <v/>
      </c>
      <c r="BD23" s="10" t="str">
        <f t="shared" si="32"/>
        <v/>
      </c>
      <c r="BE23" s="75" t="s">
        <v>1</v>
      </c>
      <c r="BF23" s="9" t="str">
        <f t="shared" si="33"/>
        <v/>
      </c>
      <c r="BG23" s="2" t="str">
        <f>IF(ISNUMBER(BE23), BE23-BA23, "")</f>
        <v/>
      </c>
      <c r="BH23" s="10" t="str">
        <f t="shared" si="35"/>
        <v/>
      </c>
      <c r="BI23" s="2" t="s">
        <v>1</v>
      </c>
      <c r="BJ23" s="2" t="s">
        <v>1</v>
      </c>
      <c r="BK23" s="9" t="str">
        <f t="shared" si="36"/>
        <v/>
      </c>
      <c r="BL23" s="2" t="str">
        <f t="shared" si="37"/>
        <v/>
      </c>
      <c r="BM23" s="10" t="str">
        <f t="shared" si="38"/>
        <v/>
      </c>
      <c r="BN23" s="2" t="s">
        <v>1</v>
      </c>
      <c r="BO23" s="9" t="str">
        <f t="shared" si="39"/>
        <v/>
      </c>
      <c r="BP23" s="2" t="str">
        <f t="shared" si="40"/>
        <v/>
      </c>
      <c r="BQ23" s="10" t="str">
        <f t="shared" si="41"/>
        <v/>
      </c>
      <c r="BR23" s="2" t="s">
        <v>1</v>
      </c>
      <c r="BS23" s="9" t="str">
        <f t="shared" si="42"/>
        <v/>
      </c>
      <c r="BT23" s="2" t="str">
        <f t="shared" si="117"/>
        <v/>
      </c>
      <c r="BU23" s="10" t="str">
        <f t="shared" si="44"/>
        <v/>
      </c>
      <c r="BV23" s="75" t="s">
        <v>1</v>
      </c>
      <c r="BW23" s="9" t="str">
        <f t="shared" si="45"/>
        <v/>
      </c>
      <c r="BX23" s="2" t="str">
        <f t="shared" si="46"/>
        <v/>
      </c>
      <c r="BY23" s="10" t="str">
        <f t="shared" si="47"/>
        <v/>
      </c>
      <c r="BZ23" s="2" t="s">
        <v>1</v>
      </c>
      <c r="CA23" s="2" t="s">
        <v>1</v>
      </c>
      <c r="CB23" s="9" t="str">
        <f t="shared" si="48"/>
        <v/>
      </c>
      <c r="CC23" s="2" t="str">
        <f t="shared" si="49"/>
        <v/>
      </c>
      <c r="CD23" s="10" t="str">
        <f t="shared" si="50"/>
        <v/>
      </c>
      <c r="CE23" s="2" t="s">
        <v>1</v>
      </c>
      <c r="CF23" s="9" t="str">
        <f t="shared" si="51"/>
        <v/>
      </c>
      <c r="CG23" s="2" t="str">
        <f t="shared" si="120"/>
        <v/>
      </c>
      <c r="CH23" s="10" t="str">
        <f t="shared" si="53"/>
        <v/>
      </c>
      <c r="CI23" s="2" t="s">
        <v>1</v>
      </c>
      <c r="CJ23" s="9" t="str">
        <f t="shared" si="54"/>
        <v/>
      </c>
      <c r="CK23" s="2" t="str">
        <f t="shared" si="55"/>
        <v/>
      </c>
      <c r="CL23" s="10" t="str">
        <f t="shared" si="56"/>
        <v/>
      </c>
      <c r="CM23" s="75" t="s">
        <v>1</v>
      </c>
      <c r="CN23" s="9" t="str">
        <f t="shared" si="57"/>
        <v/>
      </c>
      <c r="CO23" s="2" t="str">
        <f t="shared" si="58"/>
        <v/>
      </c>
      <c r="CP23" s="10" t="str">
        <f t="shared" si="59"/>
        <v/>
      </c>
      <c r="CQ23" s="2">
        <v>2.25</v>
      </c>
      <c r="CR23" s="2">
        <v>2.5</v>
      </c>
      <c r="CS23" s="9">
        <f t="shared" si="60"/>
        <v>-1.33</v>
      </c>
      <c r="CT23" s="2">
        <f t="shared" si="61"/>
        <v>0.25</v>
      </c>
      <c r="CU23" s="10">
        <f t="shared" si="62"/>
        <v>0</v>
      </c>
      <c r="CV23" s="2">
        <v>2.5</v>
      </c>
      <c r="CW23" s="9">
        <f t="shared" si="63"/>
        <v>-1.67</v>
      </c>
      <c r="CX23" s="2">
        <f t="shared" si="64"/>
        <v>0</v>
      </c>
      <c r="CY23" s="10">
        <f t="shared" si="65"/>
        <v>-0.33</v>
      </c>
      <c r="CZ23" s="2">
        <v>2.5</v>
      </c>
      <c r="DA23" s="9">
        <f t="shared" si="66"/>
        <v>-0.7799999999999998</v>
      </c>
      <c r="DB23" s="2">
        <f t="shared" si="113"/>
        <v>0</v>
      </c>
      <c r="DC23" s="10">
        <f t="shared" si="67"/>
        <v>0.83</v>
      </c>
      <c r="DD23" s="75">
        <v>2</v>
      </c>
      <c r="DE23" s="9">
        <f t="shared" si="68"/>
        <v>-0.75</v>
      </c>
      <c r="DF23" s="2">
        <f t="shared" si="115"/>
        <v>-0.5</v>
      </c>
      <c r="DG23" s="10">
        <f t="shared" si="70"/>
        <v>-0.10999999999999999</v>
      </c>
      <c r="DH23" s="2" t="s">
        <v>1</v>
      </c>
      <c r="DI23" s="9" t="str">
        <f t="shared" si="71"/>
        <v/>
      </c>
      <c r="DJ23" s="102"/>
      <c r="DK23" s="102"/>
      <c r="DL23" s="2" t="s">
        <v>1</v>
      </c>
      <c r="DM23" s="9" t="str">
        <f t="shared" si="72"/>
        <v/>
      </c>
      <c r="DN23" s="2" t="str">
        <f t="shared" si="73"/>
        <v/>
      </c>
      <c r="DO23" s="10" t="str">
        <f t="shared" si="74"/>
        <v/>
      </c>
      <c r="DP23" s="2" t="s">
        <v>1</v>
      </c>
      <c r="DQ23" s="9" t="str">
        <f t="shared" si="75"/>
        <v/>
      </c>
      <c r="DR23" s="2" t="str">
        <f t="shared" si="116"/>
        <v/>
      </c>
      <c r="DS23" s="10" t="str">
        <f t="shared" si="77"/>
        <v/>
      </c>
      <c r="DT23" s="75" t="s">
        <v>1</v>
      </c>
      <c r="DU23" s="9" t="str">
        <f t="shared" si="78"/>
        <v/>
      </c>
      <c r="DV23" s="2" t="str">
        <f t="shared" si="79"/>
        <v/>
      </c>
      <c r="DW23" s="10" t="str">
        <f t="shared" si="80"/>
        <v/>
      </c>
      <c r="DX23" s="2" t="s">
        <v>1</v>
      </c>
      <c r="DY23" s="9" t="str">
        <f t="shared" si="81"/>
        <v/>
      </c>
      <c r="DZ23" s="102"/>
      <c r="EA23" s="102"/>
      <c r="EB23" s="2" t="s">
        <v>1</v>
      </c>
      <c r="EC23" s="9" t="str">
        <f t="shared" si="82"/>
        <v/>
      </c>
      <c r="ED23" s="2" t="str">
        <f t="shared" si="83"/>
        <v/>
      </c>
      <c r="EE23" s="10" t="str">
        <f t="shared" si="84"/>
        <v/>
      </c>
      <c r="EF23" s="2" t="s">
        <v>1</v>
      </c>
      <c r="EG23" s="9" t="str">
        <f t="shared" si="85"/>
        <v/>
      </c>
      <c r="EH23" s="2" t="str">
        <f t="shared" si="86"/>
        <v/>
      </c>
      <c r="EI23" s="10" t="str">
        <f t="shared" si="87"/>
        <v/>
      </c>
      <c r="EJ23" s="75" t="s">
        <v>1</v>
      </c>
      <c r="EK23" s="9" t="str">
        <f t="shared" si="88"/>
        <v/>
      </c>
      <c r="EL23" s="2" t="str">
        <f t="shared" si="89"/>
        <v/>
      </c>
      <c r="EM23" s="10" t="str">
        <f t="shared" si="90"/>
        <v/>
      </c>
      <c r="EN23" s="2" t="s">
        <v>1</v>
      </c>
      <c r="EO23" s="9" t="str">
        <f t="shared" si="91"/>
        <v/>
      </c>
      <c r="EP23" s="102"/>
      <c r="EQ23" s="102"/>
      <c r="ER23" s="2">
        <v>0</v>
      </c>
      <c r="ES23" s="9">
        <f t="shared" si="92"/>
        <v>-4.1900000000000004</v>
      </c>
      <c r="ET23" s="2"/>
      <c r="EU23" s="10" t="str">
        <f t="shared" si="94"/>
        <v/>
      </c>
      <c r="EV23" s="2">
        <v>0</v>
      </c>
      <c r="EW23" s="9">
        <f t="shared" si="95"/>
        <v>-3.22</v>
      </c>
      <c r="EX23" s="2">
        <f t="shared" si="118"/>
        <v>0</v>
      </c>
      <c r="EY23" s="10">
        <f t="shared" si="97"/>
        <v>0.22</v>
      </c>
      <c r="EZ23" s="75">
        <v>0</v>
      </c>
      <c r="FA23" s="9">
        <f t="shared" si="98"/>
        <v>-3.36</v>
      </c>
      <c r="FB23" s="2">
        <f t="shared" si="119"/>
        <v>0</v>
      </c>
      <c r="FC23" s="10">
        <f t="shared" si="100"/>
        <v>0</v>
      </c>
      <c r="FD23" s="2" t="s">
        <v>1</v>
      </c>
      <c r="FE23" s="75"/>
      <c r="FF23" s="75"/>
      <c r="FG23" s="75"/>
      <c r="FH23" s="2" t="s">
        <v>1</v>
      </c>
      <c r="FI23" s="9" t="str">
        <f t="shared" si="101"/>
        <v/>
      </c>
      <c r="FJ23" s="2" t="str">
        <f t="shared" si="102"/>
        <v/>
      </c>
      <c r="FK23" s="10" t="str">
        <f t="shared" si="103"/>
        <v/>
      </c>
      <c r="FL23" s="145" t="s">
        <v>1</v>
      </c>
      <c r="FM23" s="9" t="str">
        <f t="shared" si="104"/>
        <v/>
      </c>
      <c r="FN23" s="2" t="str">
        <f t="shared" si="105"/>
        <v/>
      </c>
      <c r="FO23" s="10" t="str">
        <f t="shared" si="106"/>
        <v/>
      </c>
      <c r="FP23" s="75" t="s">
        <v>1</v>
      </c>
      <c r="FQ23" s="9" t="str">
        <f t="shared" si="107"/>
        <v/>
      </c>
      <c r="FR23" s="2" t="str">
        <f t="shared" si="108"/>
        <v/>
      </c>
      <c r="FS23" s="10" t="str">
        <f t="shared" si="109"/>
        <v/>
      </c>
      <c r="FX23" s="1"/>
      <c r="FY23" s="1"/>
      <c r="FZ23" s="1"/>
      <c r="GA23" s="1"/>
      <c r="GB23" s="1">
        <f>((SUM(O23+AW23)*2)+(SUM(LARGE((AF23,BN23,EB23,CE23, CV23, DL23,ER23,FH23),1)+LARGE((AF23,BN23,EB23,CE23, CV23, DL23,ER23,FH23),2)+LARGE((AF23,BN23,EB23,CE23, CV23, DL23,ER23,FH23),3))))/7</f>
        <v>2.4285714285714284</v>
      </c>
      <c r="GC23" s="1">
        <f t="shared" si="111"/>
        <v>-0.50142857142857178</v>
      </c>
      <c r="GF23" s="1"/>
      <c r="GG23" s="1">
        <f t="shared" si="112"/>
        <v>-3.14</v>
      </c>
      <c r="GJ23" s="1"/>
      <c r="GK23" s="1"/>
    </row>
    <row r="24" spans="1:196" ht="15.75" x14ac:dyDescent="0.25">
      <c r="A24" s="8" t="s">
        <v>71</v>
      </c>
      <c r="B24" s="8" t="s">
        <v>43</v>
      </c>
      <c r="C24" s="8" t="s">
        <v>39</v>
      </c>
      <c r="D24" s="8" t="s">
        <v>40</v>
      </c>
      <c r="E24" s="8" t="s">
        <v>41</v>
      </c>
      <c r="F24" s="8" t="s">
        <v>1</v>
      </c>
      <c r="G24" s="8" t="s">
        <v>40</v>
      </c>
      <c r="H24" s="8" t="s">
        <v>1</v>
      </c>
      <c r="I24" s="70">
        <v>68.099999999999994</v>
      </c>
      <c r="J24" s="2">
        <v>3.5</v>
      </c>
      <c r="K24" s="2">
        <v>3.5</v>
      </c>
      <c r="L24" s="9">
        <f t="shared" si="0"/>
        <v>1.2000000000000002</v>
      </c>
      <c r="M24" s="2">
        <f t="shared" si="1"/>
        <v>0</v>
      </c>
      <c r="N24" s="10">
        <f t="shared" si="2"/>
        <v>0</v>
      </c>
      <c r="O24" s="2">
        <v>3.5</v>
      </c>
      <c r="P24" s="9">
        <f t="shared" si="3"/>
        <v>1</v>
      </c>
      <c r="Q24" s="2">
        <f t="shared" si="4"/>
        <v>0</v>
      </c>
      <c r="R24" s="10">
        <f t="shared" si="5"/>
        <v>-0.2</v>
      </c>
      <c r="S24" s="2">
        <v>3.5</v>
      </c>
      <c r="T24" s="9">
        <f t="shared" si="6"/>
        <v>0.91000000000000014</v>
      </c>
      <c r="U24" s="2">
        <f t="shared" si="121"/>
        <v>0</v>
      </c>
      <c r="V24" s="10">
        <f t="shared" si="8"/>
        <v>-0.21</v>
      </c>
      <c r="W24" s="75">
        <v>3.75</v>
      </c>
      <c r="X24" s="9">
        <f t="shared" si="9"/>
        <v>1.1600000000000001</v>
      </c>
      <c r="Y24" s="2">
        <f t="shared" si="10"/>
        <v>0.25</v>
      </c>
      <c r="Z24" s="10">
        <f t="shared" si="11"/>
        <v>0.19</v>
      </c>
      <c r="AA24" s="2">
        <v>2.75</v>
      </c>
      <c r="AB24" s="2">
        <v>2.75</v>
      </c>
      <c r="AC24" s="9">
        <f t="shared" si="12"/>
        <v>0.52</v>
      </c>
      <c r="AD24" s="2">
        <f t="shared" si="13"/>
        <v>0</v>
      </c>
      <c r="AE24" s="10">
        <f t="shared" si="14"/>
        <v>0</v>
      </c>
      <c r="AF24" s="2">
        <v>2.75</v>
      </c>
      <c r="AG24" s="9">
        <f t="shared" si="15"/>
        <v>0.31000000000000005</v>
      </c>
      <c r="AH24" s="2">
        <f t="shared" si="16"/>
        <v>0</v>
      </c>
      <c r="AI24" s="10">
        <f t="shared" si="17"/>
        <v>-0.21</v>
      </c>
      <c r="AJ24" s="2">
        <v>3.25</v>
      </c>
      <c r="AK24" s="9">
        <f t="shared" si="18"/>
        <v>0.81999999999999984</v>
      </c>
      <c r="AL24" s="2">
        <f t="shared" si="122"/>
        <v>0.5</v>
      </c>
      <c r="AM24" s="10">
        <f t="shared" si="20"/>
        <v>0.42</v>
      </c>
      <c r="AN24" s="76">
        <v>3.5</v>
      </c>
      <c r="AO24" s="9">
        <f t="shared" si="21"/>
        <v>0.87999999999999989</v>
      </c>
      <c r="AP24" s="2">
        <f t="shared" si="22"/>
        <v>0.25</v>
      </c>
      <c r="AQ24" s="10">
        <f t="shared" si="23"/>
        <v>0.06</v>
      </c>
      <c r="AR24" s="2">
        <v>2.5</v>
      </c>
      <c r="AS24" s="2">
        <v>2.5</v>
      </c>
      <c r="AT24" s="9">
        <f t="shared" si="24"/>
        <v>-8.9999999999999858E-2</v>
      </c>
      <c r="AU24" s="2">
        <f t="shared" si="25"/>
        <v>0</v>
      </c>
      <c r="AV24" s="10">
        <f t="shared" si="26"/>
        <v>0</v>
      </c>
      <c r="AW24" s="2">
        <v>4.25</v>
      </c>
      <c r="AX24" s="9">
        <f t="shared" si="27"/>
        <v>1.37</v>
      </c>
      <c r="AY24" s="2">
        <f t="shared" ref="AY24:AY30" si="124">IF(ISNUMBER(AW24), AW24-AS24, "")</f>
        <v>1.75</v>
      </c>
      <c r="AZ24" s="10">
        <f t="shared" si="29"/>
        <v>1.4</v>
      </c>
      <c r="BA24" s="2">
        <v>4.25</v>
      </c>
      <c r="BB24" s="9">
        <f t="shared" si="30"/>
        <v>1.1499999999999999</v>
      </c>
      <c r="BC24" s="2">
        <f t="shared" si="123"/>
        <v>0</v>
      </c>
      <c r="BD24" s="10">
        <f t="shared" si="32"/>
        <v>-0.16</v>
      </c>
      <c r="BE24" s="75">
        <v>3.75</v>
      </c>
      <c r="BF24" s="9">
        <f t="shared" si="33"/>
        <v>0.64999999999999991</v>
      </c>
      <c r="BG24" s="2">
        <f>IF(ISNUMBER(BE24), BE24-BA24, "")</f>
        <v>-0.5</v>
      </c>
      <c r="BH24" s="10">
        <f t="shared" si="35"/>
        <v>-0.63</v>
      </c>
      <c r="BI24" s="2">
        <v>1.25</v>
      </c>
      <c r="BJ24" s="2">
        <v>1.25</v>
      </c>
      <c r="BK24" s="9">
        <f t="shared" si="36"/>
        <v>-0.79</v>
      </c>
      <c r="BL24" s="2">
        <f t="shared" si="37"/>
        <v>0</v>
      </c>
      <c r="BM24" s="10">
        <f t="shared" si="38"/>
        <v>-0.28999999999999998</v>
      </c>
      <c r="BN24" s="2">
        <v>1.75</v>
      </c>
      <c r="BO24" s="9">
        <f t="shared" si="39"/>
        <v>-0.73</v>
      </c>
      <c r="BP24" s="2">
        <f t="shared" si="40"/>
        <v>0.5</v>
      </c>
      <c r="BQ24" s="10">
        <f t="shared" si="41"/>
        <v>4.9999999999999989E-2</v>
      </c>
      <c r="BR24" s="2">
        <v>2.5</v>
      </c>
      <c r="BS24" s="9">
        <f t="shared" si="42"/>
        <v>-0.33000000000000007</v>
      </c>
      <c r="BT24" s="2">
        <f t="shared" si="117"/>
        <v>0.75</v>
      </c>
      <c r="BU24" s="10">
        <f t="shared" si="44"/>
        <v>0.5</v>
      </c>
      <c r="BV24" s="76">
        <v>2.5</v>
      </c>
      <c r="BW24" s="9">
        <f t="shared" si="45"/>
        <v>-0.41999999999999993</v>
      </c>
      <c r="BX24" s="2">
        <f t="shared" si="46"/>
        <v>0</v>
      </c>
      <c r="BY24" s="10">
        <f t="shared" si="47"/>
        <v>-0.09</v>
      </c>
      <c r="BZ24" s="2" t="s">
        <v>1</v>
      </c>
      <c r="CA24" s="2" t="s">
        <v>1</v>
      </c>
      <c r="CB24" s="9" t="str">
        <f t="shared" si="48"/>
        <v/>
      </c>
      <c r="CC24" s="2" t="str">
        <f t="shared" si="49"/>
        <v/>
      </c>
      <c r="CD24" s="10" t="str">
        <f t="shared" si="50"/>
        <v/>
      </c>
      <c r="CE24" s="2" t="s">
        <v>1</v>
      </c>
      <c r="CF24" s="9" t="str">
        <f t="shared" si="51"/>
        <v/>
      </c>
      <c r="CG24" s="2" t="str">
        <f t="shared" si="120"/>
        <v/>
      </c>
      <c r="CH24" s="10" t="str">
        <f t="shared" si="53"/>
        <v/>
      </c>
      <c r="CI24" s="2" t="s">
        <v>1</v>
      </c>
      <c r="CJ24" s="9" t="str">
        <f t="shared" si="54"/>
        <v/>
      </c>
      <c r="CK24" s="2" t="str">
        <f t="shared" si="55"/>
        <v/>
      </c>
      <c r="CL24" s="10" t="str">
        <f t="shared" si="56"/>
        <v/>
      </c>
      <c r="CM24" s="75" t="s">
        <v>1</v>
      </c>
      <c r="CN24" s="9" t="str">
        <f t="shared" si="57"/>
        <v/>
      </c>
      <c r="CO24" s="2" t="str">
        <f t="shared" si="58"/>
        <v/>
      </c>
      <c r="CP24" s="10" t="str">
        <f t="shared" si="59"/>
        <v/>
      </c>
      <c r="CQ24" s="2">
        <v>4.25</v>
      </c>
      <c r="CR24" s="2">
        <v>4.5</v>
      </c>
      <c r="CS24" s="9">
        <f t="shared" si="60"/>
        <v>0.66999999999999993</v>
      </c>
      <c r="CT24" s="2">
        <f t="shared" si="61"/>
        <v>0.25</v>
      </c>
      <c r="CU24" s="10">
        <f t="shared" si="62"/>
        <v>0</v>
      </c>
      <c r="CV24" s="2">
        <v>4.5</v>
      </c>
      <c r="CW24" s="9">
        <f t="shared" si="63"/>
        <v>0.33000000000000007</v>
      </c>
      <c r="CX24" s="2">
        <f t="shared" si="64"/>
        <v>0</v>
      </c>
      <c r="CY24" s="10">
        <f t="shared" si="65"/>
        <v>-0.33</v>
      </c>
      <c r="CZ24" s="2">
        <v>4.5</v>
      </c>
      <c r="DA24" s="9">
        <f t="shared" si="66"/>
        <v>1.2200000000000002</v>
      </c>
      <c r="DB24" s="2">
        <f t="shared" si="113"/>
        <v>0</v>
      </c>
      <c r="DC24" s="10">
        <f t="shared" si="67"/>
        <v>0.83</v>
      </c>
      <c r="DD24" s="75">
        <v>4.25</v>
      </c>
      <c r="DE24" s="9">
        <f t="shared" si="68"/>
        <v>1.5</v>
      </c>
      <c r="DF24" s="2">
        <f t="shared" si="115"/>
        <v>-0.25</v>
      </c>
      <c r="DG24" s="10">
        <f t="shared" si="70"/>
        <v>0.14000000000000001</v>
      </c>
      <c r="DH24" s="2" t="s">
        <v>1</v>
      </c>
      <c r="DI24" s="9" t="str">
        <f t="shared" si="71"/>
        <v/>
      </c>
      <c r="DJ24" s="102"/>
      <c r="DK24" s="102"/>
      <c r="DL24" s="2" t="s">
        <v>1</v>
      </c>
      <c r="DM24" s="9" t="str">
        <f t="shared" si="72"/>
        <v/>
      </c>
      <c r="DN24" s="2" t="str">
        <f t="shared" si="73"/>
        <v/>
      </c>
      <c r="DO24" s="10" t="str">
        <f t="shared" si="74"/>
        <v/>
      </c>
      <c r="DP24" s="2" t="s">
        <v>1</v>
      </c>
      <c r="DQ24" s="9" t="str">
        <f t="shared" si="75"/>
        <v/>
      </c>
      <c r="DR24" s="2" t="str">
        <f t="shared" si="116"/>
        <v/>
      </c>
      <c r="DS24" s="10" t="str">
        <f t="shared" si="77"/>
        <v/>
      </c>
      <c r="DT24" s="75" t="s">
        <v>1</v>
      </c>
      <c r="DU24" s="9" t="str">
        <f t="shared" si="78"/>
        <v/>
      </c>
      <c r="DV24" s="2" t="str">
        <f t="shared" si="79"/>
        <v/>
      </c>
      <c r="DW24" s="10" t="str">
        <f t="shared" si="80"/>
        <v/>
      </c>
      <c r="DX24" s="2" t="s">
        <v>1</v>
      </c>
      <c r="DY24" s="9" t="str">
        <f t="shared" si="81"/>
        <v/>
      </c>
      <c r="DZ24" s="102"/>
      <c r="EA24" s="102"/>
      <c r="EB24" s="2" t="s">
        <v>1</v>
      </c>
      <c r="EC24" s="9" t="str">
        <f t="shared" si="82"/>
        <v/>
      </c>
      <c r="ED24" s="2" t="str">
        <f t="shared" si="83"/>
        <v/>
      </c>
      <c r="EE24" s="10" t="str">
        <f t="shared" si="84"/>
        <v/>
      </c>
      <c r="EF24" s="2" t="s">
        <v>1</v>
      </c>
      <c r="EG24" s="9" t="str">
        <f t="shared" si="85"/>
        <v/>
      </c>
      <c r="EH24" s="2" t="str">
        <f t="shared" si="86"/>
        <v/>
      </c>
      <c r="EI24" s="10" t="str">
        <f t="shared" si="87"/>
        <v/>
      </c>
      <c r="EJ24" s="75" t="s">
        <v>1</v>
      </c>
      <c r="EK24" s="9" t="str">
        <f t="shared" si="88"/>
        <v/>
      </c>
      <c r="EL24" s="2" t="str">
        <f t="shared" si="89"/>
        <v/>
      </c>
      <c r="EM24" s="10" t="str">
        <f t="shared" si="90"/>
        <v/>
      </c>
      <c r="EN24" s="2">
        <v>4</v>
      </c>
      <c r="EO24" s="9">
        <f t="shared" si="91"/>
        <v>0.33999999999999986</v>
      </c>
      <c r="EP24" s="102"/>
      <c r="EQ24" s="102"/>
      <c r="ER24" s="2">
        <v>6.25</v>
      </c>
      <c r="ES24" s="9">
        <f t="shared" si="92"/>
        <v>2.0599999999999996</v>
      </c>
      <c r="ET24" s="2">
        <f t="shared" ref="ET24:ET30" si="125">IF(ISNUMBER(ER24), ER24-EN24, "")</f>
        <v>2.25</v>
      </c>
      <c r="EU24" s="10">
        <f t="shared" si="94"/>
        <v>1.85</v>
      </c>
      <c r="EV24" s="2">
        <v>4</v>
      </c>
      <c r="EW24" s="9">
        <f t="shared" si="95"/>
        <v>0.7799999999999998</v>
      </c>
      <c r="EX24" s="2">
        <f t="shared" si="118"/>
        <v>-2.25</v>
      </c>
      <c r="EY24" s="10">
        <f t="shared" si="97"/>
        <v>-2.0299999999999998</v>
      </c>
      <c r="EZ24" s="75">
        <v>4</v>
      </c>
      <c r="FA24" s="9">
        <f t="shared" si="98"/>
        <v>0.64000000000000012</v>
      </c>
      <c r="FB24" s="2">
        <f t="shared" si="119"/>
        <v>0</v>
      </c>
      <c r="FC24" s="10">
        <f t="shared" si="100"/>
        <v>0</v>
      </c>
      <c r="FD24" s="2">
        <v>3</v>
      </c>
      <c r="FE24" s="75"/>
      <c r="FF24" s="75"/>
      <c r="FG24" s="75"/>
      <c r="FH24" s="2">
        <v>4</v>
      </c>
      <c r="FI24" s="9">
        <f t="shared" si="101"/>
        <v>-0.94000000000000039</v>
      </c>
      <c r="FJ24" s="2">
        <f t="shared" si="102"/>
        <v>1</v>
      </c>
      <c r="FK24" s="10">
        <f t="shared" si="103"/>
        <v>-0.25</v>
      </c>
      <c r="FL24" s="145">
        <v>4</v>
      </c>
      <c r="FM24" s="9">
        <f t="shared" si="104"/>
        <v>-0.94000000000000039</v>
      </c>
      <c r="FN24" s="2">
        <f t="shared" si="105"/>
        <v>0</v>
      </c>
      <c r="FO24" s="10">
        <f t="shared" si="106"/>
        <v>0</v>
      </c>
      <c r="FP24" s="75">
        <v>4</v>
      </c>
      <c r="FQ24" s="9">
        <f t="shared" si="107"/>
        <v>-0.69000000000000039</v>
      </c>
      <c r="FR24" s="2">
        <f t="shared" si="108"/>
        <v>0</v>
      </c>
      <c r="FS24" s="10">
        <f t="shared" si="109"/>
        <v>0.25</v>
      </c>
      <c r="FX24" s="1">
        <f>((SUM(K24+AS24)*2)+(SUM(LARGE((AB24,BJ24,DX24,CA24, CR24, DH24,EN24,FD24),1)+LARGE((AB24,BJ24,DX24,CA24, CR24, DH24,EN24,FD24),2)+LARGE((AB24,BJ24,DX24,CA24, CR24, DH24,EN24,FD24),3))))/7</f>
        <v>3.3571428571428572</v>
      </c>
      <c r="FY24" s="1">
        <f>FX24-2.63</f>
        <v>0.72714285714285731</v>
      </c>
      <c r="FZ24" s="1"/>
      <c r="GA24" s="1"/>
      <c r="GB24" s="1">
        <f>((SUM(O24+AW24)*2)+(SUM(LARGE((AF24,BN24,EB24,CE24, CV24, DL24,ER24,FH24),1)+LARGE((AF24,BN24,EB24,CE24, CV24, DL24,ER24,FH24),2)+LARGE((AF24,BN24,EB24,CE24, CV24, DL24,ER24,FH24),3))))/7</f>
        <v>4.3214285714285712</v>
      </c>
      <c r="GC24" s="1">
        <f t="shared" si="111"/>
        <v>1.391428571428571</v>
      </c>
      <c r="GF24" s="1">
        <f>((SUM(S24+BA24)*2)+(SUM(LARGE((AJ24,BR24,EF24,CI24, CZ24, DP24,EV24,FL24),1)+LARGE((AJ24,BR24,EF24,CI24, CZ24, DP24,EV24,FL24),2)+LARGE((AJ24,BR24,EF24,CI24, CZ24, DP24,EV24,FL24),3))))/7</f>
        <v>4</v>
      </c>
      <c r="GG24" s="1">
        <f t="shared" si="112"/>
        <v>0.85999999999999988</v>
      </c>
      <c r="GJ24" s="1">
        <f>((SUM(W24+BE24)*2)+(SUM(LARGE((AN24,BV24,EJ24,CM24, DD24, DT24,EZ24,FP24),1)+LARGE((AN24,BV24,EJ24,CM24, DD24, DT24,EZ24,FP24),2)+LARGE((AN24,BV24,EJ24,CM24, DD24, DT24,EZ24,FP24),3))))/7</f>
        <v>3.8928571428571428</v>
      </c>
      <c r="GK24" s="1">
        <f>GJ24-3.03</f>
        <v>0.86285714285714299</v>
      </c>
    </row>
    <row r="25" spans="1:196" ht="15.75" x14ac:dyDescent="0.25">
      <c r="A25" s="8" t="s">
        <v>72</v>
      </c>
      <c r="B25" s="8" t="s">
        <v>46</v>
      </c>
      <c r="C25" s="8" t="s">
        <v>47</v>
      </c>
      <c r="D25" s="8" t="s">
        <v>44</v>
      </c>
      <c r="E25" s="8" t="s">
        <v>41</v>
      </c>
      <c r="F25" s="8" t="s">
        <v>1</v>
      </c>
      <c r="G25" s="8" t="s">
        <v>1</v>
      </c>
      <c r="H25" s="8" t="s">
        <v>44</v>
      </c>
      <c r="I25" s="70">
        <v>71.2</v>
      </c>
      <c r="J25" s="2">
        <v>1.25</v>
      </c>
      <c r="K25" s="2" t="s">
        <v>1</v>
      </c>
      <c r="L25" s="9" t="str">
        <f t="shared" si="0"/>
        <v/>
      </c>
      <c r="M25" s="2" t="str">
        <f t="shared" si="1"/>
        <v/>
      </c>
      <c r="N25" s="10" t="str">
        <f t="shared" si="2"/>
        <v/>
      </c>
      <c r="O25" s="2" t="s">
        <v>1</v>
      </c>
      <c r="P25" s="9" t="str">
        <f t="shared" si="3"/>
        <v/>
      </c>
      <c r="Q25" s="2" t="str">
        <f t="shared" si="4"/>
        <v/>
      </c>
      <c r="R25" s="10" t="str">
        <f t="shared" si="5"/>
        <v/>
      </c>
      <c r="S25" s="2">
        <v>1.5</v>
      </c>
      <c r="T25" s="9">
        <f t="shared" si="6"/>
        <v>-1.0899999999999999</v>
      </c>
      <c r="U25" s="2"/>
      <c r="V25" s="10" t="str">
        <f t="shared" si="8"/>
        <v/>
      </c>
      <c r="W25" s="76">
        <v>1.5</v>
      </c>
      <c r="X25" s="9">
        <f t="shared" si="9"/>
        <v>-1.0899999999999999</v>
      </c>
      <c r="Y25" s="2">
        <f t="shared" si="10"/>
        <v>0</v>
      </c>
      <c r="Z25" s="10">
        <f t="shared" si="11"/>
        <v>-0.06</v>
      </c>
      <c r="AA25" s="2" t="s">
        <v>1</v>
      </c>
      <c r="AB25" s="2" t="s">
        <v>1</v>
      </c>
      <c r="AC25" s="9" t="str">
        <f t="shared" si="12"/>
        <v/>
      </c>
      <c r="AD25" s="2" t="str">
        <f t="shared" si="13"/>
        <v/>
      </c>
      <c r="AE25" s="10" t="str">
        <f t="shared" si="14"/>
        <v/>
      </c>
      <c r="AF25" s="2" t="s">
        <v>1</v>
      </c>
      <c r="AG25" s="9" t="str">
        <f t="shared" si="15"/>
        <v/>
      </c>
      <c r="AH25" s="2" t="str">
        <f t="shared" si="16"/>
        <v/>
      </c>
      <c r="AI25" s="10" t="str">
        <f t="shared" si="17"/>
        <v/>
      </c>
      <c r="AJ25" s="2">
        <v>1.5</v>
      </c>
      <c r="AK25" s="9">
        <f t="shared" si="18"/>
        <v>-0.93000000000000016</v>
      </c>
      <c r="AL25" s="2"/>
      <c r="AM25" s="10" t="str">
        <f t="shared" si="20"/>
        <v/>
      </c>
      <c r="AN25" s="75">
        <v>1.75</v>
      </c>
      <c r="AO25" s="9">
        <f t="shared" si="21"/>
        <v>-0.87000000000000011</v>
      </c>
      <c r="AP25" s="2">
        <f t="shared" si="22"/>
        <v>0.25</v>
      </c>
      <c r="AQ25" s="10">
        <f t="shared" si="23"/>
        <v>0.06</v>
      </c>
      <c r="AR25" s="2">
        <v>0</v>
      </c>
      <c r="AS25" s="2" t="s">
        <v>1</v>
      </c>
      <c r="AT25" s="9" t="str">
        <f t="shared" si="24"/>
        <v/>
      </c>
      <c r="AU25" s="2" t="str">
        <f t="shared" si="25"/>
        <v/>
      </c>
      <c r="AV25" s="10" t="str">
        <f t="shared" si="26"/>
        <v/>
      </c>
      <c r="AW25" s="2" t="s">
        <v>1</v>
      </c>
      <c r="AX25" s="9" t="str">
        <f t="shared" si="27"/>
        <v/>
      </c>
      <c r="AY25" s="2" t="str">
        <f t="shared" si="124"/>
        <v/>
      </c>
      <c r="AZ25" s="10" t="str">
        <f t="shared" si="29"/>
        <v/>
      </c>
      <c r="BA25" s="2" t="s">
        <v>1</v>
      </c>
      <c r="BB25" s="9" t="str">
        <f t="shared" si="30"/>
        <v/>
      </c>
      <c r="BC25" s="2" t="str">
        <f t="shared" si="123"/>
        <v/>
      </c>
      <c r="BD25" s="10" t="str">
        <f t="shared" si="32"/>
        <v/>
      </c>
      <c r="BE25" s="76">
        <v>2.5</v>
      </c>
      <c r="BF25" s="9">
        <f t="shared" si="33"/>
        <v>-0.60000000000000009</v>
      </c>
      <c r="BG25" s="2"/>
      <c r="BH25" s="10" t="str">
        <f t="shared" si="35"/>
        <v/>
      </c>
      <c r="BI25" s="2" t="s">
        <v>1</v>
      </c>
      <c r="BJ25" s="2" t="s">
        <v>1</v>
      </c>
      <c r="BK25" s="9" t="str">
        <f t="shared" si="36"/>
        <v/>
      </c>
      <c r="BL25" s="2" t="str">
        <f t="shared" si="37"/>
        <v/>
      </c>
      <c r="BM25" s="10" t="str">
        <f t="shared" si="38"/>
        <v/>
      </c>
      <c r="BN25" s="2" t="s">
        <v>1</v>
      </c>
      <c r="BO25" s="9" t="str">
        <f t="shared" si="39"/>
        <v/>
      </c>
      <c r="BP25" s="2" t="str">
        <f t="shared" si="40"/>
        <v/>
      </c>
      <c r="BQ25" s="10" t="str">
        <f t="shared" si="41"/>
        <v/>
      </c>
      <c r="BR25" s="2" t="s">
        <v>1</v>
      </c>
      <c r="BS25" s="9" t="str">
        <f t="shared" si="42"/>
        <v/>
      </c>
      <c r="BT25" s="2" t="str">
        <f t="shared" si="117"/>
        <v/>
      </c>
      <c r="BU25" s="10" t="str">
        <f t="shared" si="44"/>
        <v/>
      </c>
      <c r="BV25" s="75" t="s">
        <v>1</v>
      </c>
      <c r="BW25" s="9" t="str">
        <f t="shared" si="45"/>
        <v/>
      </c>
      <c r="BX25" s="2" t="str">
        <f t="shared" si="46"/>
        <v/>
      </c>
      <c r="BY25" s="10" t="str">
        <f t="shared" si="47"/>
        <v/>
      </c>
      <c r="BZ25" s="2" t="s">
        <v>1</v>
      </c>
      <c r="CA25" s="2" t="s">
        <v>1</v>
      </c>
      <c r="CB25" s="9" t="str">
        <f t="shared" si="48"/>
        <v/>
      </c>
      <c r="CC25" s="2" t="str">
        <f t="shared" si="49"/>
        <v/>
      </c>
      <c r="CD25" s="10" t="str">
        <f t="shared" si="50"/>
        <v/>
      </c>
      <c r="CE25" s="2" t="s">
        <v>1</v>
      </c>
      <c r="CF25" s="9" t="str">
        <f t="shared" si="51"/>
        <v/>
      </c>
      <c r="CG25" s="2" t="str">
        <f t="shared" si="120"/>
        <v/>
      </c>
      <c r="CH25" s="10" t="str">
        <f t="shared" si="53"/>
        <v/>
      </c>
      <c r="CI25" s="2" t="s">
        <v>1</v>
      </c>
      <c r="CJ25" s="9" t="str">
        <f t="shared" si="54"/>
        <v/>
      </c>
      <c r="CK25" s="2" t="str">
        <f t="shared" si="55"/>
        <v/>
      </c>
      <c r="CL25" s="10" t="str">
        <f t="shared" si="56"/>
        <v/>
      </c>
      <c r="CM25" s="75" t="s">
        <v>1</v>
      </c>
      <c r="CN25" s="9" t="str">
        <f t="shared" si="57"/>
        <v/>
      </c>
      <c r="CO25" s="2" t="str">
        <f t="shared" si="58"/>
        <v/>
      </c>
      <c r="CP25" s="10" t="str">
        <f t="shared" si="59"/>
        <v/>
      </c>
      <c r="CQ25" s="2" t="s">
        <v>1</v>
      </c>
      <c r="CR25" s="2" t="s">
        <v>1</v>
      </c>
      <c r="CS25" s="9" t="str">
        <f t="shared" si="60"/>
        <v/>
      </c>
      <c r="CT25" s="2" t="str">
        <f t="shared" si="61"/>
        <v/>
      </c>
      <c r="CU25" s="10" t="str">
        <f t="shared" si="62"/>
        <v/>
      </c>
      <c r="CV25" s="2" t="s">
        <v>1</v>
      </c>
      <c r="CW25" s="9" t="str">
        <f t="shared" si="63"/>
        <v/>
      </c>
      <c r="CX25" s="2" t="str">
        <f t="shared" si="64"/>
        <v/>
      </c>
      <c r="CY25" s="10" t="str">
        <f t="shared" si="65"/>
        <v/>
      </c>
      <c r="CZ25" s="2">
        <v>2.5</v>
      </c>
      <c r="DA25" s="9">
        <f t="shared" si="66"/>
        <v>-0.7799999999999998</v>
      </c>
      <c r="DB25" s="2"/>
      <c r="DC25" s="10" t="str">
        <f t="shared" si="67"/>
        <v/>
      </c>
      <c r="DD25" s="75">
        <v>2.25</v>
      </c>
      <c r="DE25" s="9">
        <f t="shared" si="68"/>
        <v>-0.5</v>
      </c>
      <c r="DF25" s="2">
        <f t="shared" si="115"/>
        <v>-0.25</v>
      </c>
      <c r="DG25" s="10">
        <f t="shared" si="70"/>
        <v>0.14000000000000001</v>
      </c>
      <c r="DH25" s="2" t="s">
        <v>1</v>
      </c>
      <c r="DI25" s="9" t="str">
        <f t="shared" si="71"/>
        <v/>
      </c>
      <c r="DJ25" s="102"/>
      <c r="DK25" s="102"/>
      <c r="DL25" s="2" t="s">
        <v>1</v>
      </c>
      <c r="DM25" s="9" t="str">
        <f t="shared" si="72"/>
        <v/>
      </c>
      <c r="DN25" s="2" t="str">
        <f t="shared" si="73"/>
        <v/>
      </c>
      <c r="DO25" s="10" t="str">
        <f t="shared" si="74"/>
        <v/>
      </c>
      <c r="DP25" s="2"/>
      <c r="DQ25" s="9" t="str">
        <f t="shared" si="75"/>
        <v/>
      </c>
      <c r="DR25" s="2" t="str">
        <f t="shared" si="116"/>
        <v/>
      </c>
      <c r="DS25" s="10" t="str">
        <f t="shared" si="77"/>
        <v/>
      </c>
      <c r="DT25" s="75"/>
      <c r="DU25" s="9" t="str">
        <f t="shared" si="78"/>
        <v/>
      </c>
      <c r="DV25" s="2" t="str">
        <f t="shared" si="79"/>
        <v/>
      </c>
      <c r="DW25" s="10" t="str">
        <f t="shared" si="80"/>
        <v/>
      </c>
      <c r="DX25" s="2" t="s">
        <v>1</v>
      </c>
      <c r="DY25" s="9" t="str">
        <f t="shared" si="81"/>
        <v/>
      </c>
      <c r="DZ25" s="102"/>
      <c r="EA25" s="102"/>
      <c r="EB25" s="2" t="s">
        <v>1</v>
      </c>
      <c r="EC25" s="9" t="str">
        <f t="shared" si="82"/>
        <v/>
      </c>
      <c r="ED25" s="2" t="str">
        <f t="shared" si="83"/>
        <v/>
      </c>
      <c r="EE25" s="10" t="str">
        <f t="shared" si="84"/>
        <v/>
      </c>
      <c r="EF25" s="2" t="s">
        <v>1</v>
      </c>
      <c r="EG25" s="9" t="str">
        <f t="shared" si="85"/>
        <v/>
      </c>
      <c r="EH25" s="2" t="str">
        <f t="shared" si="86"/>
        <v/>
      </c>
      <c r="EI25" s="10" t="str">
        <f t="shared" si="87"/>
        <v/>
      </c>
      <c r="EJ25" s="75" t="s">
        <v>1</v>
      </c>
      <c r="EK25" s="9" t="str">
        <f t="shared" si="88"/>
        <v/>
      </c>
      <c r="EL25" s="2" t="str">
        <f t="shared" si="89"/>
        <v/>
      </c>
      <c r="EM25" s="10" t="str">
        <f t="shared" si="90"/>
        <v/>
      </c>
      <c r="EN25" s="2" t="s">
        <v>1</v>
      </c>
      <c r="EO25" s="9" t="str">
        <f t="shared" si="91"/>
        <v/>
      </c>
      <c r="EP25" s="102"/>
      <c r="EQ25" s="102"/>
      <c r="ER25" s="2" t="s">
        <v>1</v>
      </c>
      <c r="ES25" s="9" t="str">
        <f t="shared" si="92"/>
        <v/>
      </c>
      <c r="ET25" s="2" t="str">
        <f t="shared" si="125"/>
        <v/>
      </c>
      <c r="EU25" s="10" t="str">
        <f t="shared" si="94"/>
        <v/>
      </c>
      <c r="EV25" s="2"/>
      <c r="EW25" s="9" t="str">
        <f t="shared" si="95"/>
        <v/>
      </c>
      <c r="EX25" s="2" t="str">
        <f t="shared" si="118"/>
        <v/>
      </c>
      <c r="EY25" s="10" t="str">
        <f t="shared" si="97"/>
        <v/>
      </c>
      <c r="EZ25" s="75"/>
      <c r="FA25" s="9" t="str">
        <f t="shared" si="98"/>
        <v/>
      </c>
      <c r="FB25" s="2" t="str">
        <f t="shared" si="119"/>
        <v/>
      </c>
      <c r="FC25" s="10" t="str">
        <f t="shared" si="100"/>
        <v/>
      </c>
      <c r="FD25" s="2" t="s">
        <v>1</v>
      </c>
      <c r="FE25" s="75"/>
      <c r="FF25" s="75"/>
      <c r="FG25" s="75"/>
      <c r="FH25" s="2" t="s">
        <v>1</v>
      </c>
      <c r="FI25" s="9" t="str">
        <f t="shared" si="101"/>
        <v/>
      </c>
      <c r="FJ25" s="2" t="str">
        <f t="shared" si="102"/>
        <v/>
      </c>
      <c r="FK25" s="10" t="str">
        <f t="shared" si="103"/>
        <v/>
      </c>
      <c r="FL25" s="145" t="s">
        <v>1</v>
      </c>
      <c r="FM25" s="9" t="str">
        <f t="shared" si="104"/>
        <v/>
      </c>
      <c r="FN25" s="2" t="str">
        <f t="shared" si="105"/>
        <v/>
      </c>
      <c r="FO25" s="10" t="str">
        <f t="shared" si="106"/>
        <v/>
      </c>
      <c r="FP25" s="75" t="s">
        <v>1</v>
      </c>
      <c r="FQ25" s="9" t="str">
        <f t="shared" si="107"/>
        <v/>
      </c>
      <c r="FR25" s="2" t="str">
        <f t="shared" si="108"/>
        <v/>
      </c>
      <c r="FS25" s="10" t="str">
        <f t="shared" si="109"/>
        <v/>
      </c>
      <c r="FX25" s="1"/>
      <c r="FY25" s="1"/>
      <c r="FZ25" s="1"/>
      <c r="GA25" s="1"/>
      <c r="GB25" s="1"/>
      <c r="GC25" s="1">
        <f t="shared" si="111"/>
        <v>-2.93</v>
      </c>
      <c r="GF25" s="1"/>
      <c r="GG25" s="1">
        <f t="shared" si="112"/>
        <v>-3.14</v>
      </c>
      <c r="GJ25" s="1"/>
      <c r="GK25" s="1"/>
    </row>
    <row r="26" spans="1:196" ht="15.75" x14ac:dyDescent="0.25">
      <c r="A26" s="8" t="s">
        <v>73</v>
      </c>
      <c r="B26" s="8" t="s">
        <v>46</v>
      </c>
      <c r="C26" s="8" t="s">
        <v>47</v>
      </c>
      <c r="D26" s="8" t="s">
        <v>44</v>
      </c>
      <c r="E26" s="8" t="s">
        <v>41</v>
      </c>
      <c r="F26" s="8" t="s">
        <v>1</v>
      </c>
      <c r="G26" s="8" t="s">
        <v>40</v>
      </c>
      <c r="H26" s="8" t="s">
        <v>44</v>
      </c>
      <c r="I26" s="70">
        <v>32.299999999999997</v>
      </c>
      <c r="J26" s="2">
        <v>1.25</v>
      </c>
      <c r="K26" s="2">
        <v>1.25</v>
      </c>
      <c r="L26" s="9">
        <f t="shared" si="0"/>
        <v>-1.0499999999999998</v>
      </c>
      <c r="M26" s="2">
        <f t="shared" si="1"/>
        <v>0</v>
      </c>
      <c r="N26" s="10">
        <f t="shared" si="2"/>
        <v>0</v>
      </c>
      <c r="O26" s="2">
        <v>2.5</v>
      </c>
      <c r="P26" s="9">
        <f t="shared" si="3"/>
        <v>0</v>
      </c>
      <c r="Q26" s="2">
        <f t="shared" si="4"/>
        <v>1.25</v>
      </c>
      <c r="R26" s="10">
        <f t="shared" si="5"/>
        <v>1.05</v>
      </c>
      <c r="S26" s="2">
        <v>2.5</v>
      </c>
      <c r="T26" s="9">
        <f t="shared" si="6"/>
        <v>-8.9999999999999858E-2</v>
      </c>
      <c r="U26" s="2">
        <f>IF(ISNUMBER(S26), S26-O26, "")</f>
        <v>0</v>
      </c>
      <c r="V26" s="10">
        <f t="shared" si="8"/>
        <v>-0.21</v>
      </c>
      <c r="W26" s="76">
        <v>2.5</v>
      </c>
      <c r="X26" s="9">
        <f t="shared" si="9"/>
        <v>-8.9999999999999858E-2</v>
      </c>
      <c r="Y26" s="2">
        <f t="shared" si="10"/>
        <v>0</v>
      </c>
      <c r="Z26" s="10">
        <f t="shared" si="11"/>
        <v>-0.06</v>
      </c>
      <c r="AA26" s="2">
        <v>1.75</v>
      </c>
      <c r="AB26" s="2">
        <v>1.75</v>
      </c>
      <c r="AC26" s="9">
        <f t="shared" si="12"/>
        <v>-0.48</v>
      </c>
      <c r="AD26" s="2">
        <f t="shared" si="13"/>
        <v>0</v>
      </c>
      <c r="AE26" s="10">
        <f t="shared" si="14"/>
        <v>0</v>
      </c>
      <c r="AF26" s="2">
        <v>1.75</v>
      </c>
      <c r="AG26" s="9">
        <f t="shared" si="15"/>
        <v>-0.69</v>
      </c>
      <c r="AH26" s="2">
        <f t="shared" si="16"/>
        <v>0</v>
      </c>
      <c r="AI26" s="10">
        <f t="shared" si="17"/>
        <v>-0.21</v>
      </c>
      <c r="AJ26" s="2">
        <v>1.75</v>
      </c>
      <c r="AK26" s="9">
        <f t="shared" si="18"/>
        <v>-0.68000000000000016</v>
      </c>
      <c r="AL26" s="2">
        <f>IF(ISNUMBER(AJ26), AJ26-AF26, "")</f>
        <v>0</v>
      </c>
      <c r="AM26" s="10">
        <f t="shared" si="20"/>
        <v>-0.08</v>
      </c>
      <c r="AN26" s="75">
        <v>1.75</v>
      </c>
      <c r="AO26" s="9">
        <f t="shared" si="21"/>
        <v>-0.87000000000000011</v>
      </c>
      <c r="AP26" s="2">
        <f t="shared" si="22"/>
        <v>0</v>
      </c>
      <c r="AQ26" s="10">
        <f t="shared" si="23"/>
        <v>-0.19</v>
      </c>
      <c r="AR26" s="2">
        <v>3.5</v>
      </c>
      <c r="AS26" s="2">
        <v>3.5</v>
      </c>
      <c r="AT26" s="9">
        <f t="shared" si="24"/>
        <v>0.91000000000000014</v>
      </c>
      <c r="AU26" s="2">
        <f t="shared" si="25"/>
        <v>0</v>
      </c>
      <c r="AV26" s="10">
        <f t="shared" si="26"/>
        <v>0</v>
      </c>
      <c r="AW26" s="2">
        <v>3.5</v>
      </c>
      <c r="AX26" s="9">
        <f t="shared" si="27"/>
        <v>0.62000000000000011</v>
      </c>
      <c r="AY26" s="2">
        <f t="shared" si="124"/>
        <v>0</v>
      </c>
      <c r="AZ26" s="10">
        <f t="shared" si="29"/>
        <v>-0.35</v>
      </c>
      <c r="BA26" s="2" t="s">
        <v>1</v>
      </c>
      <c r="BB26" s="9" t="str">
        <f t="shared" si="30"/>
        <v/>
      </c>
      <c r="BC26" s="2" t="str">
        <f t="shared" si="123"/>
        <v/>
      </c>
      <c r="BD26" s="10" t="str">
        <f t="shared" si="32"/>
        <v/>
      </c>
      <c r="BE26" s="75" t="s">
        <v>1</v>
      </c>
      <c r="BF26" s="9" t="str">
        <f t="shared" si="33"/>
        <v/>
      </c>
      <c r="BG26" s="2" t="str">
        <f>IF(ISNUMBER(BE26), BE26-BA26, "")</f>
        <v/>
      </c>
      <c r="BH26" s="10" t="str">
        <f t="shared" si="35"/>
        <v/>
      </c>
      <c r="BI26" s="2">
        <v>1.25</v>
      </c>
      <c r="BJ26" s="2">
        <v>1.25</v>
      </c>
      <c r="BK26" s="9">
        <f t="shared" si="36"/>
        <v>-0.79</v>
      </c>
      <c r="BL26" s="2">
        <f t="shared" si="37"/>
        <v>0</v>
      </c>
      <c r="BM26" s="10">
        <f t="shared" si="38"/>
        <v>-0.28999999999999998</v>
      </c>
      <c r="BN26" s="2">
        <v>1.75</v>
      </c>
      <c r="BO26" s="9">
        <f t="shared" si="39"/>
        <v>-0.73</v>
      </c>
      <c r="BP26" s="2">
        <f t="shared" si="40"/>
        <v>0.5</v>
      </c>
      <c r="BQ26" s="10">
        <f t="shared" si="41"/>
        <v>4.9999999999999989E-2</v>
      </c>
      <c r="BR26" s="2">
        <v>1.5</v>
      </c>
      <c r="BS26" s="9">
        <f t="shared" si="42"/>
        <v>-1.33</v>
      </c>
      <c r="BT26" s="2">
        <f t="shared" si="117"/>
        <v>-0.25</v>
      </c>
      <c r="BU26" s="10">
        <f t="shared" si="44"/>
        <v>-0.5</v>
      </c>
      <c r="BV26" s="75">
        <v>1.25</v>
      </c>
      <c r="BW26" s="9">
        <f t="shared" si="45"/>
        <v>-1.67</v>
      </c>
      <c r="BX26" s="2">
        <f t="shared" si="46"/>
        <v>-0.25</v>
      </c>
      <c r="BY26" s="10">
        <f t="shared" si="47"/>
        <v>-0.33999999999999997</v>
      </c>
      <c r="BZ26" s="2">
        <v>1.5</v>
      </c>
      <c r="CA26" s="2">
        <v>2.25</v>
      </c>
      <c r="CB26" s="9">
        <f t="shared" si="48"/>
        <v>2.9999999999999805E-2</v>
      </c>
      <c r="CC26" s="2">
        <f t="shared" si="49"/>
        <v>0.75</v>
      </c>
      <c r="CD26" s="10">
        <f t="shared" si="50"/>
        <v>3.0000000000000027E-2</v>
      </c>
      <c r="CE26" s="2">
        <v>2.75</v>
      </c>
      <c r="CF26" s="9">
        <f t="shared" si="51"/>
        <v>0</v>
      </c>
      <c r="CG26" s="2">
        <f t="shared" si="120"/>
        <v>0.5</v>
      </c>
      <c r="CH26" s="10">
        <f t="shared" si="53"/>
        <v>-3.0000000000000027E-2</v>
      </c>
      <c r="CI26" s="2">
        <v>2.5</v>
      </c>
      <c r="CJ26" s="9">
        <f t="shared" si="54"/>
        <v>-0.4700000000000002</v>
      </c>
      <c r="CK26" s="2">
        <f t="shared" si="55"/>
        <v>-0.25</v>
      </c>
      <c r="CL26" s="10">
        <f t="shared" si="56"/>
        <v>-0.47</v>
      </c>
      <c r="CM26" s="75">
        <v>2</v>
      </c>
      <c r="CN26" s="9">
        <f t="shared" si="57"/>
        <v>-0.60999999999999988</v>
      </c>
      <c r="CO26" s="2">
        <f t="shared" si="58"/>
        <v>-0.5</v>
      </c>
      <c r="CP26" s="10">
        <f t="shared" si="59"/>
        <v>-0.86</v>
      </c>
      <c r="CQ26" s="2" t="s">
        <v>1</v>
      </c>
      <c r="CR26" s="2" t="s">
        <v>1</v>
      </c>
      <c r="CS26" s="9" t="str">
        <f t="shared" si="60"/>
        <v/>
      </c>
      <c r="CT26" s="2" t="str">
        <f t="shared" si="61"/>
        <v/>
      </c>
      <c r="CU26" s="10" t="str">
        <f t="shared" si="62"/>
        <v/>
      </c>
      <c r="CV26" s="2" t="s">
        <v>1</v>
      </c>
      <c r="CW26" s="9" t="str">
        <f t="shared" si="63"/>
        <v/>
      </c>
      <c r="CX26" s="2" t="str">
        <f t="shared" si="64"/>
        <v/>
      </c>
      <c r="CY26" s="10" t="str">
        <f t="shared" si="65"/>
        <v/>
      </c>
      <c r="CZ26" s="2" t="s">
        <v>1</v>
      </c>
      <c r="DA26" s="9" t="str">
        <f t="shared" si="66"/>
        <v/>
      </c>
      <c r="DB26" s="2" t="str">
        <f>IF(ISNUMBER(CZ26), CZ26-CV26, "")</f>
        <v/>
      </c>
      <c r="DC26" s="10" t="str">
        <f t="shared" si="67"/>
        <v/>
      </c>
      <c r="DD26" s="75" t="s">
        <v>1</v>
      </c>
      <c r="DE26" s="9" t="str">
        <f t="shared" si="68"/>
        <v/>
      </c>
      <c r="DF26" s="2" t="str">
        <f t="shared" si="115"/>
        <v/>
      </c>
      <c r="DG26" s="10" t="str">
        <f t="shared" si="70"/>
        <v/>
      </c>
      <c r="DH26" s="2">
        <v>1.25</v>
      </c>
      <c r="DI26" s="9">
        <f t="shared" si="71"/>
        <v>-0.7799999999999998</v>
      </c>
      <c r="DJ26" s="102"/>
      <c r="DK26" s="102"/>
      <c r="DL26" s="2">
        <v>0</v>
      </c>
      <c r="DM26" s="9">
        <f t="shared" si="72"/>
        <v>-2.17</v>
      </c>
      <c r="DN26" s="2">
        <f t="shared" si="73"/>
        <v>-1.25</v>
      </c>
      <c r="DO26" s="10">
        <f t="shared" si="74"/>
        <v>-0.91999999999999993</v>
      </c>
      <c r="DP26" s="2">
        <v>0</v>
      </c>
      <c r="DQ26" s="9">
        <f t="shared" si="75"/>
        <v>-2.17</v>
      </c>
      <c r="DR26" s="2">
        <f t="shared" si="116"/>
        <v>0</v>
      </c>
      <c r="DS26" s="10">
        <f t="shared" si="77"/>
        <v>0</v>
      </c>
      <c r="DT26" s="75">
        <v>0</v>
      </c>
      <c r="DU26" s="9">
        <f t="shared" si="78"/>
        <v>-2.5</v>
      </c>
      <c r="DV26" s="2">
        <f t="shared" si="79"/>
        <v>0</v>
      </c>
      <c r="DW26" s="10">
        <f t="shared" si="80"/>
        <v>0.05</v>
      </c>
      <c r="DX26" s="2">
        <v>1.25</v>
      </c>
      <c r="DY26" s="9">
        <f t="shared" si="81"/>
        <v>-2.1</v>
      </c>
      <c r="DZ26" s="102"/>
      <c r="EA26" s="102"/>
      <c r="EB26" s="2">
        <v>0</v>
      </c>
      <c r="EC26" s="9">
        <f t="shared" si="82"/>
        <v>-3.69</v>
      </c>
      <c r="ED26" s="2">
        <f t="shared" si="83"/>
        <v>-1.25</v>
      </c>
      <c r="EE26" s="10">
        <f t="shared" si="84"/>
        <v>-1.23</v>
      </c>
      <c r="EF26" s="2">
        <v>0</v>
      </c>
      <c r="EG26" s="9">
        <f t="shared" si="85"/>
        <v>-3.73</v>
      </c>
      <c r="EH26" s="2">
        <f t="shared" si="86"/>
        <v>0</v>
      </c>
      <c r="EI26" s="10">
        <f t="shared" si="87"/>
        <v>0</v>
      </c>
      <c r="EJ26" s="75">
        <v>0</v>
      </c>
      <c r="EK26" s="9">
        <f t="shared" si="88"/>
        <v>-3.53</v>
      </c>
      <c r="EL26" s="2">
        <f t="shared" si="89"/>
        <v>0</v>
      </c>
      <c r="EM26" s="10">
        <f t="shared" si="90"/>
        <v>0.17</v>
      </c>
      <c r="EN26" s="2">
        <v>0</v>
      </c>
      <c r="EO26" s="9">
        <f t="shared" si="91"/>
        <v>-3.66</v>
      </c>
      <c r="EP26" s="102"/>
      <c r="EQ26" s="102"/>
      <c r="ER26" s="2">
        <v>0</v>
      </c>
      <c r="ES26" s="9">
        <f t="shared" si="92"/>
        <v>-4.1900000000000004</v>
      </c>
      <c r="ET26" s="2">
        <f t="shared" si="125"/>
        <v>0</v>
      </c>
      <c r="EU26" s="10">
        <f t="shared" si="94"/>
        <v>-0.4</v>
      </c>
      <c r="EV26" s="2">
        <v>0</v>
      </c>
      <c r="EW26" s="9">
        <f t="shared" si="95"/>
        <v>-3.22</v>
      </c>
      <c r="EX26" s="2">
        <f t="shared" si="118"/>
        <v>0</v>
      </c>
      <c r="EY26" s="10">
        <f t="shared" si="97"/>
        <v>0.22</v>
      </c>
      <c r="EZ26" s="75">
        <v>0</v>
      </c>
      <c r="FA26" s="9">
        <f t="shared" si="98"/>
        <v>-3.36</v>
      </c>
      <c r="FB26" s="2">
        <f t="shared" si="119"/>
        <v>0</v>
      </c>
      <c r="FC26" s="10">
        <f t="shared" si="100"/>
        <v>0</v>
      </c>
      <c r="FD26" s="2" t="s">
        <v>1</v>
      </c>
      <c r="FE26" s="75"/>
      <c r="FF26" s="75"/>
      <c r="FG26" s="75"/>
      <c r="FH26" s="2" t="s">
        <v>1</v>
      </c>
      <c r="FI26" s="9" t="str">
        <f t="shared" si="101"/>
        <v/>
      </c>
      <c r="FJ26" s="2" t="str">
        <f t="shared" si="102"/>
        <v/>
      </c>
      <c r="FK26" s="10" t="str">
        <f t="shared" si="103"/>
        <v/>
      </c>
      <c r="FL26" s="145" t="s">
        <v>1</v>
      </c>
      <c r="FM26" s="9" t="str">
        <f t="shared" si="104"/>
        <v/>
      </c>
      <c r="FN26" s="2" t="str">
        <f t="shared" si="105"/>
        <v/>
      </c>
      <c r="FO26" s="10" t="str">
        <f t="shared" si="106"/>
        <v/>
      </c>
      <c r="FP26" s="75" t="s">
        <v>1</v>
      </c>
      <c r="FQ26" s="9" t="str">
        <f t="shared" si="107"/>
        <v/>
      </c>
      <c r="FR26" s="2" t="str">
        <f t="shared" si="108"/>
        <v/>
      </c>
      <c r="FS26" s="10" t="str">
        <f t="shared" si="109"/>
        <v/>
      </c>
      <c r="FX26" s="1">
        <f>((SUM(K26+AS26)*2)+(SUM(LARGE((AB26,BJ26,DX26,CA26, CR26, DH26,EN26,FD26),1)+LARGE((AB26,BJ26,DX26,CA26, CR26, DH26,EN26,FD26),2)+LARGE((AB26,BJ26,DX26,CA26, CR26, DH26,EN26,FD26),3))))/7</f>
        <v>2.1071428571428572</v>
      </c>
      <c r="FY26" s="1">
        <f>FX26-2.63</f>
        <v>-0.52285714285714269</v>
      </c>
      <c r="FZ26" s="1"/>
      <c r="GA26" s="1"/>
      <c r="GB26" s="1">
        <f>((SUM(O26+AW26)*2)+(SUM(LARGE((AF26,BN26,EB26,CE26, CV26, DL26,ER26,FH26),1)+LARGE((AF26,BN26,EB26,CE26, CV26, DL26,ER26,FH26),2)+LARGE((AF26,BN26,EB26,CE26, CV26, DL26,ER26,FH26),3))))/7</f>
        <v>2.6071428571428572</v>
      </c>
      <c r="GC26" s="1">
        <f t="shared" si="111"/>
        <v>-0.32285714285714295</v>
      </c>
      <c r="GF26" s="1"/>
      <c r="GG26" s="1">
        <f t="shared" si="112"/>
        <v>-3.14</v>
      </c>
      <c r="GJ26" s="1"/>
      <c r="GK26" s="1"/>
    </row>
    <row r="27" spans="1:196" ht="15.75" x14ac:dyDescent="0.25">
      <c r="A27" s="8" t="s">
        <v>76</v>
      </c>
      <c r="B27" s="8" t="s">
        <v>38</v>
      </c>
      <c r="C27" s="8" t="s">
        <v>47</v>
      </c>
      <c r="D27" s="8" t="s">
        <v>44</v>
      </c>
      <c r="E27" s="8" t="s">
        <v>41</v>
      </c>
      <c r="F27" s="8" t="s">
        <v>1</v>
      </c>
      <c r="G27" s="8" t="s">
        <v>40</v>
      </c>
      <c r="H27" s="8" t="s">
        <v>44</v>
      </c>
      <c r="I27" s="70">
        <v>26.2</v>
      </c>
      <c r="J27" s="2">
        <v>2.75</v>
      </c>
      <c r="K27" s="2" t="s">
        <v>1</v>
      </c>
      <c r="L27" s="9" t="str">
        <f t="shared" si="0"/>
        <v/>
      </c>
      <c r="M27" s="2" t="str">
        <f t="shared" si="1"/>
        <v/>
      </c>
      <c r="N27" s="10" t="str">
        <f t="shared" si="2"/>
        <v/>
      </c>
      <c r="O27" s="2" t="s">
        <v>1</v>
      </c>
      <c r="P27" s="9" t="str">
        <f t="shared" si="3"/>
        <v/>
      </c>
      <c r="Q27" s="2" t="str">
        <f t="shared" si="4"/>
        <v/>
      </c>
      <c r="R27" s="10" t="str">
        <f t="shared" si="5"/>
        <v/>
      </c>
      <c r="S27" s="2">
        <v>1.5</v>
      </c>
      <c r="T27" s="9">
        <f t="shared" si="6"/>
        <v>-1.0899999999999999</v>
      </c>
      <c r="U27" s="2"/>
      <c r="V27" s="10" t="str">
        <f t="shared" si="8"/>
        <v/>
      </c>
      <c r="W27" s="76">
        <v>1.5</v>
      </c>
      <c r="X27" s="9">
        <f t="shared" si="9"/>
        <v>-1.0899999999999999</v>
      </c>
      <c r="Y27" s="2">
        <f t="shared" si="10"/>
        <v>0</v>
      </c>
      <c r="Z27" s="10">
        <f t="shared" si="11"/>
        <v>-0.06</v>
      </c>
      <c r="AA27" s="2" t="s">
        <v>1</v>
      </c>
      <c r="AB27" s="2" t="s">
        <v>1</v>
      </c>
      <c r="AC27" s="9" t="str">
        <f t="shared" si="12"/>
        <v/>
      </c>
      <c r="AD27" s="2" t="str">
        <f t="shared" si="13"/>
        <v/>
      </c>
      <c r="AE27" s="10" t="str">
        <f t="shared" si="14"/>
        <v/>
      </c>
      <c r="AF27" s="2" t="s">
        <v>1</v>
      </c>
      <c r="AG27" s="9" t="str">
        <f t="shared" si="15"/>
        <v/>
      </c>
      <c r="AH27" s="2" t="str">
        <f t="shared" si="16"/>
        <v/>
      </c>
      <c r="AI27" s="10" t="str">
        <f t="shared" si="17"/>
        <v/>
      </c>
      <c r="AJ27" s="2">
        <v>1.5</v>
      </c>
      <c r="AK27" s="9">
        <f t="shared" si="18"/>
        <v>-0.93000000000000016</v>
      </c>
      <c r="AL27" s="2"/>
      <c r="AM27" s="10" t="str">
        <f t="shared" si="20"/>
        <v/>
      </c>
      <c r="AN27" s="76">
        <v>1.5</v>
      </c>
      <c r="AO27" s="9">
        <f t="shared" si="21"/>
        <v>-1.1200000000000001</v>
      </c>
      <c r="AP27" s="2">
        <f t="shared" si="22"/>
        <v>0</v>
      </c>
      <c r="AQ27" s="10">
        <f t="shared" si="23"/>
        <v>-0.19</v>
      </c>
      <c r="AR27" s="2">
        <v>0</v>
      </c>
      <c r="AS27" s="2" t="s">
        <v>1</v>
      </c>
      <c r="AT27" s="9" t="str">
        <f t="shared" si="24"/>
        <v/>
      </c>
      <c r="AU27" s="2" t="str">
        <f t="shared" si="25"/>
        <v/>
      </c>
      <c r="AV27" s="10" t="str">
        <f t="shared" si="26"/>
        <v/>
      </c>
      <c r="AW27" s="2" t="s">
        <v>1</v>
      </c>
      <c r="AX27" s="9" t="str">
        <f t="shared" si="27"/>
        <v/>
      </c>
      <c r="AY27" s="2" t="str">
        <f t="shared" si="124"/>
        <v/>
      </c>
      <c r="AZ27" s="10" t="str">
        <f t="shared" si="29"/>
        <v/>
      </c>
      <c r="BA27" s="2">
        <v>1.75</v>
      </c>
      <c r="BB27" s="9">
        <f t="shared" si="30"/>
        <v>-1.35</v>
      </c>
      <c r="BC27" s="2"/>
      <c r="BD27" s="10" t="str">
        <f t="shared" si="32"/>
        <v/>
      </c>
      <c r="BE27" s="75" t="s">
        <v>1</v>
      </c>
      <c r="BF27" s="9" t="str">
        <f t="shared" si="33"/>
        <v/>
      </c>
      <c r="BG27" s="2" t="str">
        <f>IF(ISNUMBER(BE27), BE27-BA27, "")</f>
        <v/>
      </c>
      <c r="BH27" s="10" t="str">
        <f t="shared" si="35"/>
        <v/>
      </c>
      <c r="BI27" s="2" t="s">
        <v>1</v>
      </c>
      <c r="BJ27" s="2" t="s">
        <v>1</v>
      </c>
      <c r="BK27" s="9" t="str">
        <f t="shared" si="36"/>
        <v/>
      </c>
      <c r="BL27" s="2" t="str">
        <f t="shared" si="37"/>
        <v/>
      </c>
      <c r="BM27" s="10" t="str">
        <f t="shared" si="38"/>
        <v/>
      </c>
      <c r="BN27" s="2" t="s">
        <v>1</v>
      </c>
      <c r="BO27" s="9" t="str">
        <f t="shared" si="39"/>
        <v/>
      </c>
      <c r="BP27" s="2" t="str">
        <f t="shared" si="40"/>
        <v/>
      </c>
      <c r="BQ27" s="10" t="str">
        <f t="shared" si="41"/>
        <v/>
      </c>
      <c r="BR27" s="2">
        <v>1.5</v>
      </c>
      <c r="BS27" s="9">
        <f t="shared" si="42"/>
        <v>-1.33</v>
      </c>
      <c r="BT27" s="2"/>
      <c r="BU27" s="10" t="str">
        <f t="shared" si="44"/>
        <v/>
      </c>
      <c r="BV27" s="75">
        <v>1.25</v>
      </c>
      <c r="BW27" s="9">
        <f t="shared" si="45"/>
        <v>-1.67</v>
      </c>
      <c r="BX27" s="2">
        <f t="shared" si="46"/>
        <v>-0.25</v>
      </c>
      <c r="BY27" s="10">
        <f t="shared" si="47"/>
        <v>-0.33999999999999997</v>
      </c>
      <c r="BZ27" s="2" t="s">
        <v>1</v>
      </c>
      <c r="CA27" s="2" t="s">
        <v>1</v>
      </c>
      <c r="CB27" s="9" t="str">
        <f t="shared" si="48"/>
        <v/>
      </c>
      <c r="CC27" s="2" t="str">
        <f t="shared" si="49"/>
        <v/>
      </c>
      <c r="CD27" s="10" t="str">
        <f t="shared" si="50"/>
        <v/>
      </c>
      <c r="CE27" s="2" t="s">
        <v>1</v>
      </c>
      <c r="CF27" s="9" t="str">
        <f t="shared" si="51"/>
        <v/>
      </c>
      <c r="CG27" s="2" t="str">
        <f t="shared" si="120"/>
        <v/>
      </c>
      <c r="CH27" s="10" t="str">
        <f t="shared" si="53"/>
        <v/>
      </c>
      <c r="CI27" s="2" t="s">
        <v>1</v>
      </c>
      <c r="CJ27" s="9" t="str">
        <f t="shared" si="54"/>
        <v/>
      </c>
      <c r="CK27" s="2" t="str">
        <f t="shared" si="55"/>
        <v/>
      </c>
      <c r="CL27" s="10" t="str">
        <f t="shared" si="56"/>
        <v/>
      </c>
      <c r="CM27" s="75" t="s">
        <v>1</v>
      </c>
      <c r="CN27" s="9" t="str">
        <f t="shared" si="57"/>
        <v/>
      </c>
      <c r="CO27" s="2" t="str">
        <f t="shared" si="58"/>
        <v/>
      </c>
      <c r="CP27" s="10" t="str">
        <f t="shared" si="59"/>
        <v/>
      </c>
      <c r="CQ27" s="2" t="s">
        <v>1</v>
      </c>
      <c r="CR27" s="2" t="s">
        <v>1</v>
      </c>
      <c r="CS27" s="9" t="str">
        <f t="shared" si="60"/>
        <v/>
      </c>
      <c r="CT27" s="2" t="str">
        <f t="shared" si="61"/>
        <v/>
      </c>
      <c r="CU27" s="10" t="str">
        <f t="shared" si="62"/>
        <v/>
      </c>
      <c r="CV27" s="2" t="s">
        <v>1</v>
      </c>
      <c r="CW27" s="9" t="str">
        <f t="shared" si="63"/>
        <v/>
      </c>
      <c r="CX27" s="2" t="str">
        <f t="shared" si="64"/>
        <v/>
      </c>
      <c r="CY27" s="10" t="str">
        <f t="shared" si="65"/>
        <v/>
      </c>
      <c r="CZ27" s="2" t="s">
        <v>1</v>
      </c>
      <c r="DA27" s="9" t="str">
        <f t="shared" si="66"/>
        <v/>
      </c>
      <c r="DB27" s="2" t="str">
        <f>IF(ISNUMBER(CZ27), CZ27-CV27, "")</f>
        <v/>
      </c>
      <c r="DC27" s="10" t="str">
        <f t="shared" si="67"/>
        <v/>
      </c>
      <c r="DD27" s="75" t="s">
        <v>1</v>
      </c>
      <c r="DE27" s="9" t="str">
        <f t="shared" si="68"/>
        <v/>
      </c>
      <c r="DF27" s="2" t="str">
        <f t="shared" si="115"/>
        <v/>
      </c>
      <c r="DG27" s="10" t="str">
        <f t="shared" si="70"/>
        <v/>
      </c>
      <c r="DH27" s="2" t="s">
        <v>1</v>
      </c>
      <c r="DI27" s="9" t="str">
        <f t="shared" si="71"/>
        <v/>
      </c>
      <c r="DJ27" s="102"/>
      <c r="DK27" s="102"/>
      <c r="DL27" s="2" t="s">
        <v>1</v>
      </c>
      <c r="DM27" s="9" t="str">
        <f t="shared" si="72"/>
        <v/>
      </c>
      <c r="DN27" s="2" t="str">
        <f t="shared" si="73"/>
        <v/>
      </c>
      <c r="DO27" s="10" t="str">
        <f t="shared" si="74"/>
        <v/>
      </c>
      <c r="DP27" s="2" t="s">
        <v>1</v>
      </c>
      <c r="DQ27" s="9" t="str">
        <f t="shared" si="75"/>
        <v/>
      </c>
      <c r="DR27" s="2" t="str">
        <f t="shared" si="116"/>
        <v/>
      </c>
      <c r="DS27" s="10" t="str">
        <f t="shared" si="77"/>
        <v/>
      </c>
      <c r="DT27" s="75" t="s">
        <v>1</v>
      </c>
      <c r="DU27" s="9" t="str">
        <f t="shared" si="78"/>
        <v/>
      </c>
      <c r="DV27" s="2" t="str">
        <f t="shared" si="79"/>
        <v/>
      </c>
      <c r="DW27" s="10" t="str">
        <f t="shared" si="80"/>
        <v/>
      </c>
      <c r="DX27" s="2" t="s">
        <v>1</v>
      </c>
      <c r="DY27" s="9" t="str">
        <f t="shared" si="81"/>
        <v/>
      </c>
      <c r="DZ27" s="102"/>
      <c r="EA27" s="102"/>
      <c r="EB27" s="2" t="s">
        <v>1</v>
      </c>
      <c r="EC27" s="9" t="str">
        <f t="shared" si="82"/>
        <v/>
      </c>
      <c r="ED27" s="2" t="str">
        <f t="shared" si="83"/>
        <v/>
      </c>
      <c r="EE27" s="10" t="str">
        <f t="shared" si="84"/>
        <v/>
      </c>
      <c r="EF27" s="2" t="s">
        <v>1</v>
      </c>
      <c r="EG27" s="9" t="str">
        <f t="shared" si="85"/>
        <v/>
      </c>
      <c r="EH27" s="2" t="str">
        <f t="shared" si="86"/>
        <v/>
      </c>
      <c r="EI27" s="10" t="str">
        <f t="shared" si="87"/>
        <v/>
      </c>
      <c r="EJ27" s="75" t="s">
        <v>1</v>
      </c>
      <c r="EK27" s="9" t="str">
        <f t="shared" si="88"/>
        <v/>
      </c>
      <c r="EL27" s="2" t="str">
        <f t="shared" si="89"/>
        <v/>
      </c>
      <c r="EM27" s="10" t="str">
        <f t="shared" si="90"/>
        <v/>
      </c>
      <c r="EN27" s="2" t="s">
        <v>1</v>
      </c>
      <c r="EO27" s="9" t="str">
        <f t="shared" si="91"/>
        <v/>
      </c>
      <c r="EP27" s="102"/>
      <c r="EQ27" s="102"/>
      <c r="ER27" s="2" t="s">
        <v>1</v>
      </c>
      <c r="ES27" s="9" t="str">
        <f t="shared" si="92"/>
        <v/>
      </c>
      <c r="ET27" s="2" t="str">
        <f t="shared" si="125"/>
        <v/>
      </c>
      <c r="EU27" s="10" t="str">
        <f t="shared" si="94"/>
        <v/>
      </c>
      <c r="EV27" s="2"/>
      <c r="EW27" s="9" t="str">
        <f t="shared" si="95"/>
        <v/>
      </c>
      <c r="EX27" s="2" t="str">
        <f t="shared" si="118"/>
        <v/>
      </c>
      <c r="EY27" s="10" t="str">
        <f t="shared" si="97"/>
        <v/>
      </c>
      <c r="EZ27" s="75"/>
      <c r="FA27" s="9" t="str">
        <f t="shared" si="98"/>
        <v/>
      </c>
      <c r="FB27" s="2" t="str">
        <f t="shared" si="119"/>
        <v/>
      </c>
      <c r="FC27" s="10" t="str">
        <f t="shared" si="100"/>
        <v/>
      </c>
      <c r="FD27" s="2" t="s">
        <v>1</v>
      </c>
      <c r="FE27" s="75"/>
      <c r="FF27" s="75"/>
      <c r="FG27" s="75"/>
      <c r="FH27" s="2" t="s">
        <v>1</v>
      </c>
      <c r="FI27" s="9" t="str">
        <f t="shared" si="101"/>
        <v/>
      </c>
      <c r="FJ27" s="2" t="str">
        <f t="shared" si="102"/>
        <v/>
      </c>
      <c r="FK27" s="10" t="str">
        <f t="shared" si="103"/>
        <v/>
      </c>
      <c r="FL27" s="145" t="s">
        <v>1</v>
      </c>
      <c r="FM27" s="9" t="str">
        <f t="shared" si="104"/>
        <v/>
      </c>
      <c r="FN27" s="2" t="str">
        <f t="shared" si="105"/>
        <v/>
      </c>
      <c r="FO27" s="10" t="str">
        <f t="shared" si="106"/>
        <v/>
      </c>
      <c r="FP27" s="75" t="s">
        <v>1</v>
      </c>
      <c r="FQ27" s="9" t="str">
        <f t="shared" si="107"/>
        <v/>
      </c>
      <c r="FR27" s="2" t="str">
        <f t="shared" si="108"/>
        <v/>
      </c>
      <c r="FS27" s="10" t="str">
        <f t="shared" si="109"/>
        <v/>
      </c>
      <c r="FX27" s="1"/>
      <c r="FY27" s="1"/>
      <c r="FZ27" s="1"/>
      <c r="GA27" s="1"/>
      <c r="GB27" s="1"/>
      <c r="GC27" s="1">
        <f t="shared" si="111"/>
        <v>-2.93</v>
      </c>
      <c r="GF27" s="1"/>
      <c r="GG27" s="1">
        <f t="shared" si="112"/>
        <v>-3.14</v>
      </c>
      <c r="GJ27" s="1"/>
      <c r="GK27" s="1"/>
    </row>
    <row r="28" spans="1:196" ht="15.75" x14ac:dyDescent="0.25">
      <c r="A28" s="8" t="s">
        <v>77</v>
      </c>
      <c r="B28" s="8" t="s">
        <v>43</v>
      </c>
      <c r="C28" s="8" t="s">
        <v>47</v>
      </c>
      <c r="D28" s="8" t="s">
        <v>40</v>
      </c>
      <c r="E28" s="8" t="s">
        <v>41</v>
      </c>
      <c r="F28" s="8" t="s">
        <v>1</v>
      </c>
      <c r="G28" s="8" t="s">
        <v>40</v>
      </c>
      <c r="H28" s="8" t="s">
        <v>1</v>
      </c>
      <c r="I28" s="70">
        <v>80.599999999999994</v>
      </c>
      <c r="J28" s="2">
        <v>3.5</v>
      </c>
      <c r="K28" s="2">
        <v>3.5</v>
      </c>
      <c r="L28" s="9">
        <f t="shared" si="0"/>
        <v>1.2000000000000002</v>
      </c>
      <c r="M28" s="2">
        <f t="shared" si="1"/>
        <v>0</v>
      </c>
      <c r="N28" s="10">
        <f t="shared" si="2"/>
        <v>0</v>
      </c>
      <c r="O28" s="2">
        <v>3.75</v>
      </c>
      <c r="P28" s="9">
        <f t="shared" si="3"/>
        <v>1.25</v>
      </c>
      <c r="Q28" s="2">
        <f t="shared" si="4"/>
        <v>0.25</v>
      </c>
      <c r="R28" s="10">
        <f t="shared" si="5"/>
        <v>4.9999999999999989E-2</v>
      </c>
      <c r="S28" s="2">
        <v>3.75</v>
      </c>
      <c r="T28" s="9">
        <f t="shared" si="6"/>
        <v>1.1600000000000001</v>
      </c>
      <c r="U28" s="2">
        <f>IF(ISNUMBER(S28), S28-O28, "")</f>
        <v>0</v>
      </c>
      <c r="V28" s="10">
        <f t="shared" si="8"/>
        <v>-0.21</v>
      </c>
      <c r="W28" s="75">
        <v>3.75</v>
      </c>
      <c r="X28" s="9">
        <f t="shared" si="9"/>
        <v>1.1600000000000001</v>
      </c>
      <c r="Y28" s="2">
        <f t="shared" si="10"/>
        <v>0</v>
      </c>
      <c r="Z28" s="10">
        <f t="shared" si="11"/>
        <v>-0.06</v>
      </c>
      <c r="AA28" s="2">
        <v>2.75</v>
      </c>
      <c r="AB28" s="2">
        <v>2.75</v>
      </c>
      <c r="AC28" s="9">
        <f t="shared" si="12"/>
        <v>0.52</v>
      </c>
      <c r="AD28" s="2">
        <f t="shared" si="13"/>
        <v>0</v>
      </c>
      <c r="AE28" s="10">
        <f t="shared" si="14"/>
        <v>0</v>
      </c>
      <c r="AF28" s="2">
        <v>3.25</v>
      </c>
      <c r="AG28" s="9">
        <f t="shared" si="15"/>
        <v>0.81</v>
      </c>
      <c r="AH28" s="2">
        <f t="shared" si="16"/>
        <v>0.5</v>
      </c>
      <c r="AI28" s="10">
        <f t="shared" si="17"/>
        <v>0.29000000000000004</v>
      </c>
      <c r="AJ28" s="2">
        <v>3.5</v>
      </c>
      <c r="AK28" s="9">
        <f t="shared" si="18"/>
        <v>1.0699999999999998</v>
      </c>
      <c r="AL28" s="2">
        <f>IF(ISNUMBER(AJ28), AJ28-AF28, "")</f>
        <v>0.25</v>
      </c>
      <c r="AM28" s="10">
        <f t="shared" si="20"/>
        <v>0.16999999999999998</v>
      </c>
      <c r="AN28" s="75">
        <v>3.75</v>
      </c>
      <c r="AO28" s="9">
        <f t="shared" si="21"/>
        <v>1.1299999999999999</v>
      </c>
      <c r="AP28" s="2">
        <f t="shared" si="22"/>
        <v>0.25</v>
      </c>
      <c r="AQ28" s="10">
        <f t="shared" si="23"/>
        <v>0.06</v>
      </c>
      <c r="AR28" s="2">
        <v>2.5</v>
      </c>
      <c r="AS28" s="2">
        <v>2.5</v>
      </c>
      <c r="AT28" s="9">
        <f t="shared" si="24"/>
        <v>-8.9999999999999858E-2</v>
      </c>
      <c r="AU28" s="2">
        <f t="shared" si="25"/>
        <v>0</v>
      </c>
      <c r="AV28" s="10">
        <f t="shared" si="26"/>
        <v>0</v>
      </c>
      <c r="AW28" s="2">
        <v>3.25</v>
      </c>
      <c r="AX28" s="9">
        <f t="shared" si="27"/>
        <v>0.37000000000000011</v>
      </c>
      <c r="AY28" s="2">
        <f t="shared" si="124"/>
        <v>0.75</v>
      </c>
      <c r="AZ28" s="10">
        <f t="shared" si="29"/>
        <v>0.4</v>
      </c>
      <c r="BA28" s="2">
        <v>2.75</v>
      </c>
      <c r="BB28" s="9">
        <f t="shared" si="30"/>
        <v>-0.35000000000000009</v>
      </c>
      <c r="BC28" s="2">
        <f>IF(ISNUMBER(BA28), BA28-AW28, "")</f>
        <v>-0.5</v>
      </c>
      <c r="BD28" s="10">
        <f t="shared" si="32"/>
        <v>-0.66</v>
      </c>
      <c r="BE28" s="75">
        <v>3.25</v>
      </c>
      <c r="BF28" s="9">
        <f t="shared" si="33"/>
        <v>0.14999999999999991</v>
      </c>
      <c r="BG28" s="2">
        <f>IF(ISNUMBER(BE28), BE28-BA28, "")</f>
        <v>0.5</v>
      </c>
      <c r="BH28" s="10">
        <f t="shared" si="35"/>
        <v>0.37</v>
      </c>
      <c r="BI28" s="2" t="s">
        <v>1</v>
      </c>
      <c r="BJ28" s="2" t="s">
        <v>1</v>
      </c>
      <c r="BK28" s="9" t="str">
        <f t="shared" si="36"/>
        <v/>
      </c>
      <c r="BL28" s="2" t="str">
        <f t="shared" si="37"/>
        <v/>
      </c>
      <c r="BM28" s="10" t="str">
        <f t="shared" si="38"/>
        <v/>
      </c>
      <c r="BN28" s="2" t="s">
        <v>1</v>
      </c>
      <c r="BO28" s="9" t="str">
        <f t="shared" si="39"/>
        <v/>
      </c>
      <c r="BP28" s="2" t="str">
        <f t="shared" si="40"/>
        <v/>
      </c>
      <c r="BQ28" s="10" t="str">
        <f t="shared" si="41"/>
        <v/>
      </c>
      <c r="BR28" s="2" t="s">
        <v>1</v>
      </c>
      <c r="BS28" s="9" t="str">
        <f t="shared" si="42"/>
        <v/>
      </c>
      <c r="BT28" s="2" t="str">
        <f>IF(ISNUMBER(BR28), BR28-BN28, "")</f>
        <v/>
      </c>
      <c r="BU28" s="10" t="str">
        <f t="shared" si="44"/>
        <v/>
      </c>
      <c r="BV28" s="75" t="s">
        <v>1</v>
      </c>
      <c r="BW28" s="9" t="str">
        <f t="shared" si="45"/>
        <v/>
      </c>
      <c r="BX28" s="2" t="str">
        <f t="shared" si="46"/>
        <v/>
      </c>
      <c r="BY28" s="10" t="str">
        <f t="shared" si="47"/>
        <v/>
      </c>
      <c r="BZ28" s="2">
        <v>1.75</v>
      </c>
      <c r="CA28" s="2">
        <v>2.5</v>
      </c>
      <c r="CB28" s="9">
        <f t="shared" si="48"/>
        <v>0.2799999999999998</v>
      </c>
      <c r="CC28" s="2">
        <f t="shared" si="49"/>
        <v>0.75</v>
      </c>
      <c r="CD28" s="10">
        <f t="shared" si="50"/>
        <v>3.0000000000000027E-2</v>
      </c>
      <c r="CE28" s="2">
        <v>2.75</v>
      </c>
      <c r="CF28" s="9">
        <f t="shared" si="51"/>
        <v>0</v>
      </c>
      <c r="CG28" s="2">
        <f t="shared" si="120"/>
        <v>0.25</v>
      </c>
      <c r="CH28" s="10">
        <f t="shared" si="53"/>
        <v>-0.28000000000000003</v>
      </c>
      <c r="CI28" s="2">
        <v>3.5</v>
      </c>
      <c r="CJ28" s="9">
        <f t="shared" si="54"/>
        <v>0.5299999999999998</v>
      </c>
      <c r="CK28" s="2">
        <f t="shared" si="55"/>
        <v>0.75</v>
      </c>
      <c r="CL28" s="10">
        <f t="shared" si="56"/>
        <v>0.53</v>
      </c>
      <c r="CM28" s="75">
        <v>3.5</v>
      </c>
      <c r="CN28" s="9">
        <f t="shared" si="57"/>
        <v>0.89000000000000012</v>
      </c>
      <c r="CO28" s="2">
        <f t="shared" si="58"/>
        <v>0</v>
      </c>
      <c r="CP28" s="10">
        <f t="shared" si="59"/>
        <v>-0.36</v>
      </c>
      <c r="CQ28" s="2" t="s">
        <v>1</v>
      </c>
      <c r="CR28" s="2" t="s">
        <v>1</v>
      </c>
      <c r="CS28" s="9" t="str">
        <f t="shared" si="60"/>
        <v/>
      </c>
      <c r="CT28" s="2" t="str">
        <f t="shared" si="61"/>
        <v/>
      </c>
      <c r="CU28" s="10" t="str">
        <f t="shared" si="62"/>
        <v/>
      </c>
      <c r="CV28" s="2" t="s">
        <v>1</v>
      </c>
      <c r="CW28" s="9" t="str">
        <f t="shared" si="63"/>
        <v/>
      </c>
      <c r="CX28" s="2" t="str">
        <f t="shared" si="64"/>
        <v/>
      </c>
      <c r="CY28" s="10" t="str">
        <f t="shared" si="65"/>
        <v/>
      </c>
      <c r="CZ28" s="2" t="s">
        <v>1</v>
      </c>
      <c r="DA28" s="9" t="str">
        <f t="shared" si="66"/>
        <v/>
      </c>
      <c r="DB28" s="2" t="str">
        <f>IF(ISNUMBER(CZ28), CZ28-CV28, "")</f>
        <v/>
      </c>
      <c r="DC28" s="10" t="str">
        <f t="shared" si="67"/>
        <v/>
      </c>
      <c r="DD28" s="75" t="s">
        <v>1</v>
      </c>
      <c r="DE28" s="9" t="str">
        <f t="shared" si="68"/>
        <v/>
      </c>
      <c r="DF28" s="2" t="str">
        <f t="shared" si="115"/>
        <v/>
      </c>
      <c r="DG28" s="10" t="str">
        <f t="shared" si="70"/>
        <v/>
      </c>
      <c r="DH28" s="2">
        <v>4</v>
      </c>
      <c r="DI28" s="9">
        <f t="shared" si="71"/>
        <v>1.9700000000000002</v>
      </c>
      <c r="DJ28" s="102"/>
      <c r="DK28" s="102"/>
      <c r="DL28" s="2">
        <v>4</v>
      </c>
      <c r="DM28" s="9">
        <f t="shared" si="72"/>
        <v>1.83</v>
      </c>
      <c r="DN28" s="2">
        <f t="shared" si="73"/>
        <v>0</v>
      </c>
      <c r="DO28" s="10">
        <f t="shared" si="74"/>
        <v>0.33</v>
      </c>
      <c r="DP28" s="2">
        <v>4</v>
      </c>
      <c r="DQ28" s="9">
        <f t="shared" si="75"/>
        <v>1.83</v>
      </c>
      <c r="DR28" s="2">
        <f t="shared" si="116"/>
        <v>0</v>
      </c>
      <c r="DS28" s="10">
        <f t="shared" si="77"/>
        <v>0</v>
      </c>
      <c r="DT28" s="75">
        <v>4</v>
      </c>
      <c r="DU28" s="9">
        <f t="shared" si="78"/>
        <v>1.5</v>
      </c>
      <c r="DV28" s="2">
        <f t="shared" si="79"/>
        <v>0</v>
      </c>
      <c r="DW28" s="10">
        <f t="shared" si="80"/>
        <v>0.05</v>
      </c>
      <c r="DX28" s="2">
        <v>4</v>
      </c>
      <c r="DY28" s="9">
        <f t="shared" si="81"/>
        <v>0.64999999999999991</v>
      </c>
      <c r="DZ28" s="102"/>
      <c r="EA28" s="102"/>
      <c r="EB28" s="2">
        <v>4</v>
      </c>
      <c r="EC28" s="9">
        <f t="shared" si="82"/>
        <v>0.31000000000000005</v>
      </c>
      <c r="ED28" s="2">
        <f t="shared" si="83"/>
        <v>0</v>
      </c>
      <c r="EE28" s="10">
        <f t="shared" si="84"/>
        <v>0.02</v>
      </c>
      <c r="EF28" s="2">
        <v>4</v>
      </c>
      <c r="EG28" s="9">
        <f t="shared" si="85"/>
        <v>0.27</v>
      </c>
      <c r="EH28" s="2">
        <f t="shared" si="86"/>
        <v>0</v>
      </c>
      <c r="EI28" s="10">
        <f t="shared" si="87"/>
        <v>0</v>
      </c>
      <c r="EJ28" s="75">
        <v>4</v>
      </c>
      <c r="EK28" s="9">
        <f t="shared" si="88"/>
        <v>0.4700000000000002</v>
      </c>
      <c r="EL28" s="2">
        <f t="shared" si="89"/>
        <v>0</v>
      </c>
      <c r="EM28" s="10">
        <f t="shared" si="90"/>
        <v>0.17</v>
      </c>
      <c r="EN28" s="2">
        <v>4</v>
      </c>
      <c r="EO28" s="9">
        <f t="shared" si="91"/>
        <v>0.33999999999999986</v>
      </c>
      <c r="EP28" s="102"/>
      <c r="EQ28" s="102"/>
      <c r="ER28" s="2">
        <v>4</v>
      </c>
      <c r="ES28" s="9">
        <f t="shared" si="92"/>
        <v>-0.19000000000000039</v>
      </c>
      <c r="ET28" s="2">
        <f t="shared" si="125"/>
        <v>0</v>
      </c>
      <c r="EU28" s="10">
        <f t="shared" si="94"/>
        <v>-0.4</v>
      </c>
      <c r="EV28" s="2">
        <v>4</v>
      </c>
      <c r="EW28" s="9">
        <f t="shared" si="95"/>
        <v>0.7799999999999998</v>
      </c>
      <c r="EX28" s="2">
        <f t="shared" si="118"/>
        <v>0</v>
      </c>
      <c r="EY28" s="10">
        <f t="shared" si="97"/>
        <v>0.22</v>
      </c>
      <c r="EZ28" s="75">
        <v>4</v>
      </c>
      <c r="FA28" s="9">
        <f t="shared" si="98"/>
        <v>0.64000000000000012</v>
      </c>
      <c r="FB28" s="2">
        <f t="shared" si="119"/>
        <v>0</v>
      </c>
      <c r="FC28" s="10">
        <f t="shared" si="100"/>
        <v>0</v>
      </c>
      <c r="FD28" s="2" t="s">
        <v>1</v>
      </c>
      <c r="FE28" s="75"/>
      <c r="FF28" s="75"/>
      <c r="FG28" s="75"/>
      <c r="FH28" s="2" t="s">
        <v>1</v>
      </c>
      <c r="FI28" s="9" t="str">
        <f t="shared" si="101"/>
        <v/>
      </c>
      <c r="FJ28" s="2" t="str">
        <f t="shared" si="102"/>
        <v/>
      </c>
      <c r="FK28" s="10" t="str">
        <f t="shared" si="103"/>
        <v/>
      </c>
      <c r="FL28" s="145" t="s">
        <v>1</v>
      </c>
      <c r="FM28" s="9" t="str">
        <f t="shared" si="104"/>
        <v/>
      </c>
      <c r="FN28" s="2" t="str">
        <f t="shared" si="105"/>
        <v/>
      </c>
      <c r="FO28" s="10" t="str">
        <f t="shared" si="106"/>
        <v/>
      </c>
      <c r="FP28" s="75" t="s">
        <v>1</v>
      </c>
      <c r="FQ28" s="9" t="str">
        <f t="shared" si="107"/>
        <v/>
      </c>
      <c r="FR28" s="2" t="str">
        <f t="shared" si="108"/>
        <v/>
      </c>
      <c r="FS28" s="10" t="str">
        <f t="shared" si="109"/>
        <v/>
      </c>
      <c r="FX28" s="1">
        <f>((SUM(K28+AS28)*2)+(SUM(LARGE((AB28,BJ28,DX28,CA28, CR28, DH28,EN28,FD28),1)+LARGE((AB28,BJ28,DX28,CA28, CR28, DH28,EN28,FD28),2)+LARGE((AB28,BJ28,DX28,CA28, CR28, DH28,EN28,FD28),3))))/7</f>
        <v>3.4285714285714284</v>
      </c>
      <c r="FY28" s="1">
        <f>FX28-2.63</f>
        <v>0.79857142857142849</v>
      </c>
      <c r="FZ28" s="1"/>
      <c r="GA28" s="1"/>
      <c r="GB28" s="1">
        <f>((SUM(O28+AW28)*2)+(SUM(LARGE((AF28,BN28,EB28,CE28, CV28, DL28,ER28,FH28),1)+LARGE((AF28,BN28,EB28,CE28, CV28, DL28,ER28,FH28),2)+LARGE((AF28,BN28,EB28,CE28, CV28, DL28,ER28,FH28),3))))/7</f>
        <v>3.7142857142857144</v>
      </c>
      <c r="GC28" s="1">
        <f t="shared" si="111"/>
        <v>0.78428571428571425</v>
      </c>
      <c r="GF28" s="1">
        <f>((SUM(S28+BA28)*2)+(SUM(LARGE((AJ28,BR28,EF28,CI28, CZ28, DP28,EV28,FL28),1)+LARGE((AJ28,BR28,EF28,CI28, CZ28, DP28,EV28,FL28),2)+LARGE((AJ28,BR28,EF28,CI28, CZ28, DP28,EV28,FL28),3))))/7</f>
        <v>3.5714285714285716</v>
      </c>
      <c r="GG28" s="1">
        <f t="shared" si="112"/>
        <v>0.43142857142857149</v>
      </c>
      <c r="GJ28" s="1">
        <f>((SUM(W28+BE28)*2)+(SUM(LARGE((AN28,BV28,EJ28,CM28, DD28, DT28,EZ28,FP28),1)+LARGE((AN28,BV28,EJ28,CM28, DD28, DT28,EZ28,FP28),2)+LARGE((AN28,BV28,EJ28,CM28, DD28, DT28,EZ28,FP28),3))))/7</f>
        <v>3.7142857142857144</v>
      </c>
      <c r="GK28" s="1">
        <f>GJ28-3.03</f>
        <v>0.68428571428571461</v>
      </c>
    </row>
    <row r="29" spans="1:196" ht="15.75" x14ac:dyDescent="0.25">
      <c r="A29" s="8" t="s">
        <v>78</v>
      </c>
      <c r="B29" s="8" t="s">
        <v>50</v>
      </c>
      <c r="C29" s="8" t="s">
        <v>47</v>
      </c>
      <c r="D29" s="8" t="s">
        <v>40</v>
      </c>
      <c r="E29" s="8" t="s">
        <v>41</v>
      </c>
      <c r="F29" s="8" t="s">
        <v>1</v>
      </c>
      <c r="G29" s="8" t="s">
        <v>40</v>
      </c>
      <c r="H29" s="8" t="s">
        <v>1</v>
      </c>
      <c r="I29" s="70">
        <v>86.3</v>
      </c>
      <c r="J29" s="2">
        <v>1.75</v>
      </c>
      <c r="K29" s="2" t="s">
        <v>1</v>
      </c>
      <c r="L29" s="9" t="str">
        <f t="shared" si="0"/>
        <v/>
      </c>
      <c r="M29" s="2" t="str">
        <f t="shared" si="1"/>
        <v/>
      </c>
      <c r="N29" s="10" t="str">
        <f t="shared" si="2"/>
        <v/>
      </c>
      <c r="O29" s="2" t="s">
        <v>1</v>
      </c>
      <c r="P29" s="9" t="str">
        <f t="shared" si="3"/>
        <v/>
      </c>
      <c r="Q29" s="2" t="str">
        <f t="shared" si="4"/>
        <v/>
      </c>
      <c r="R29" s="10" t="str">
        <f t="shared" si="5"/>
        <v/>
      </c>
      <c r="S29" s="2">
        <v>2.5</v>
      </c>
      <c r="T29" s="9">
        <f t="shared" si="6"/>
        <v>-8.9999999999999858E-2</v>
      </c>
      <c r="U29" s="2"/>
      <c r="V29" s="10" t="str">
        <f t="shared" si="8"/>
        <v/>
      </c>
      <c r="W29" s="75">
        <v>2.75</v>
      </c>
      <c r="X29" s="9">
        <f t="shared" si="9"/>
        <v>0.16000000000000014</v>
      </c>
      <c r="Y29" s="2">
        <f t="shared" si="10"/>
        <v>0.25</v>
      </c>
      <c r="Z29" s="10">
        <f t="shared" si="11"/>
        <v>0.19</v>
      </c>
      <c r="AA29" s="2" t="s">
        <v>1</v>
      </c>
      <c r="AB29" s="2" t="s">
        <v>1</v>
      </c>
      <c r="AC29" s="9" t="str">
        <f t="shared" si="12"/>
        <v/>
      </c>
      <c r="AD29" s="2" t="str">
        <f t="shared" si="13"/>
        <v/>
      </c>
      <c r="AE29" s="10" t="str">
        <f t="shared" si="14"/>
        <v/>
      </c>
      <c r="AF29" s="2" t="s">
        <v>1</v>
      </c>
      <c r="AG29" s="9" t="str">
        <f t="shared" si="15"/>
        <v/>
      </c>
      <c r="AH29" s="2" t="str">
        <f t="shared" si="16"/>
        <v/>
      </c>
      <c r="AI29" s="10" t="str">
        <f t="shared" si="17"/>
        <v/>
      </c>
      <c r="AJ29" s="2">
        <v>2.25</v>
      </c>
      <c r="AK29" s="9">
        <f t="shared" si="18"/>
        <v>-0.18000000000000016</v>
      </c>
      <c r="AL29" s="2"/>
      <c r="AM29" s="10" t="str">
        <f t="shared" si="20"/>
        <v/>
      </c>
      <c r="AN29" s="76">
        <v>2.5</v>
      </c>
      <c r="AO29" s="9">
        <f t="shared" si="21"/>
        <v>-0.12000000000000011</v>
      </c>
      <c r="AP29" s="2">
        <f t="shared" si="22"/>
        <v>0.25</v>
      </c>
      <c r="AQ29" s="10">
        <f t="shared" si="23"/>
        <v>0.06</v>
      </c>
      <c r="AR29" s="2" t="s">
        <v>1</v>
      </c>
      <c r="AS29" s="2" t="s">
        <v>1</v>
      </c>
      <c r="AT29" s="9" t="str">
        <f t="shared" si="24"/>
        <v/>
      </c>
      <c r="AU29" s="2" t="str">
        <f t="shared" si="25"/>
        <v/>
      </c>
      <c r="AV29" s="10" t="str">
        <f t="shared" si="26"/>
        <v/>
      </c>
      <c r="AW29" s="2" t="s">
        <v>1</v>
      </c>
      <c r="AX29" s="9" t="str">
        <f t="shared" si="27"/>
        <v/>
      </c>
      <c r="AY29" s="2" t="str">
        <f t="shared" si="124"/>
        <v/>
      </c>
      <c r="AZ29" s="10" t="str">
        <f t="shared" si="29"/>
        <v/>
      </c>
      <c r="BA29" s="2">
        <v>3.75</v>
      </c>
      <c r="BB29" s="9">
        <f t="shared" si="30"/>
        <v>0.64999999999999991</v>
      </c>
      <c r="BC29" s="2"/>
      <c r="BD29" s="10" t="str">
        <f t="shared" si="32"/>
        <v/>
      </c>
      <c r="BE29" s="75">
        <v>4.75</v>
      </c>
      <c r="BF29" s="9">
        <f t="shared" si="33"/>
        <v>1.65</v>
      </c>
      <c r="BG29" s="2">
        <f>IF(ISNUMBER(BE29), BE29-BA29, "")</f>
        <v>1</v>
      </c>
      <c r="BH29" s="10">
        <f t="shared" si="35"/>
        <v>0.87</v>
      </c>
      <c r="BI29" s="2" t="s">
        <v>1</v>
      </c>
      <c r="BJ29" s="2" t="s">
        <v>1</v>
      </c>
      <c r="BK29" s="9" t="str">
        <f t="shared" si="36"/>
        <v/>
      </c>
      <c r="BL29" s="2" t="str">
        <f t="shared" si="37"/>
        <v/>
      </c>
      <c r="BM29" s="10" t="str">
        <f t="shared" si="38"/>
        <v/>
      </c>
      <c r="BN29" s="2" t="s">
        <v>1</v>
      </c>
      <c r="BO29" s="9" t="str">
        <f t="shared" si="39"/>
        <v/>
      </c>
      <c r="BP29" s="2" t="str">
        <f t="shared" si="40"/>
        <v/>
      </c>
      <c r="BQ29" s="10" t="str">
        <f t="shared" si="41"/>
        <v/>
      </c>
      <c r="BR29" s="2" t="s">
        <v>1</v>
      </c>
      <c r="BS29" s="9" t="str">
        <f t="shared" si="42"/>
        <v/>
      </c>
      <c r="BT29" s="2" t="str">
        <f>IF(ISNUMBER(BR29), BR29-BN29, "")</f>
        <v/>
      </c>
      <c r="BU29" s="10" t="str">
        <f t="shared" si="44"/>
        <v/>
      </c>
      <c r="BV29" s="75" t="s">
        <v>1</v>
      </c>
      <c r="BW29" s="9" t="str">
        <f t="shared" si="45"/>
        <v/>
      </c>
      <c r="BX29" s="2" t="str">
        <f t="shared" si="46"/>
        <v/>
      </c>
      <c r="BY29" s="10" t="str">
        <f t="shared" si="47"/>
        <v/>
      </c>
      <c r="BZ29" s="2" t="s">
        <v>1</v>
      </c>
      <c r="CA29" s="2" t="s">
        <v>1</v>
      </c>
      <c r="CB29" s="9" t="str">
        <f t="shared" si="48"/>
        <v/>
      </c>
      <c r="CC29" s="2" t="str">
        <f t="shared" si="49"/>
        <v/>
      </c>
      <c r="CD29" s="10" t="str">
        <f t="shared" si="50"/>
        <v/>
      </c>
      <c r="CE29" s="2" t="s">
        <v>1</v>
      </c>
      <c r="CF29" s="9" t="str">
        <f t="shared" si="51"/>
        <v/>
      </c>
      <c r="CG29" s="2" t="str">
        <f t="shared" si="120"/>
        <v/>
      </c>
      <c r="CH29" s="10" t="str">
        <f t="shared" si="53"/>
        <v/>
      </c>
      <c r="CI29" s="2" t="s">
        <v>1</v>
      </c>
      <c r="CJ29" s="9" t="str">
        <f t="shared" si="54"/>
        <v/>
      </c>
      <c r="CK29" s="2" t="str">
        <f t="shared" si="55"/>
        <v/>
      </c>
      <c r="CL29" s="10" t="str">
        <f t="shared" si="56"/>
        <v/>
      </c>
      <c r="CM29" s="75" t="s">
        <v>1</v>
      </c>
      <c r="CN29" s="9" t="str">
        <f t="shared" si="57"/>
        <v/>
      </c>
      <c r="CO29" s="2" t="str">
        <f t="shared" si="58"/>
        <v/>
      </c>
      <c r="CP29" s="10" t="str">
        <f t="shared" si="59"/>
        <v/>
      </c>
      <c r="CQ29" s="2" t="s">
        <v>1</v>
      </c>
      <c r="CR29" s="2" t="s">
        <v>1</v>
      </c>
      <c r="CS29" s="9" t="str">
        <f t="shared" si="60"/>
        <v/>
      </c>
      <c r="CT29" s="2" t="str">
        <f t="shared" si="61"/>
        <v/>
      </c>
      <c r="CU29" s="10" t="str">
        <f t="shared" si="62"/>
        <v/>
      </c>
      <c r="CV29" s="2" t="s">
        <v>1</v>
      </c>
      <c r="CW29" s="9" t="str">
        <f t="shared" si="63"/>
        <v/>
      </c>
      <c r="CX29" s="2" t="str">
        <f t="shared" si="64"/>
        <v/>
      </c>
      <c r="CY29" s="10" t="str">
        <f t="shared" si="65"/>
        <v/>
      </c>
      <c r="CZ29" s="2">
        <v>3.5</v>
      </c>
      <c r="DA29" s="9">
        <f t="shared" si="66"/>
        <v>0.2200000000000002</v>
      </c>
      <c r="DB29" s="2"/>
      <c r="DC29" s="10" t="str">
        <f t="shared" si="67"/>
        <v/>
      </c>
      <c r="DD29" s="75">
        <v>3.5</v>
      </c>
      <c r="DE29" s="9">
        <f t="shared" si="68"/>
        <v>0.75</v>
      </c>
      <c r="DF29" s="2">
        <f t="shared" si="115"/>
        <v>0</v>
      </c>
      <c r="DG29" s="10">
        <f t="shared" si="70"/>
        <v>0.39</v>
      </c>
      <c r="DH29" s="2" t="s">
        <v>1</v>
      </c>
      <c r="DI29" s="9" t="str">
        <f t="shared" si="71"/>
        <v/>
      </c>
      <c r="DJ29" s="102"/>
      <c r="DK29" s="102"/>
      <c r="DL29" s="2" t="s">
        <v>1</v>
      </c>
      <c r="DM29" s="9" t="str">
        <f t="shared" si="72"/>
        <v/>
      </c>
      <c r="DN29" s="2" t="str">
        <f t="shared" si="73"/>
        <v/>
      </c>
      <c r="DO29" s="10" t="str">
        <f t="shared" si="74"/>
        <v/>
      </c>
      <c r="DP29" s="2" t="s">
        <v>1</v>
      </c>
      <c r="DQ29" s="9" t="str">
        <f t="shared" si="75"/>
        <v/>
      </c>
      <c r="DR29" s="2" t="str">
        <f t="shared" si="116"/>
        <v/>
      </c>
      <c r="DS29" s="10" t="str">
        <f t="shared" si="77"/>
        <v/>
      </c>
      <c r="DT29" s="75" t="s">
        <v>1</v>
      </c>
      <c r="DU29" s="9" t="str">
        <f t="shared" si="78"/>
        <v/>
      </c>
      <c r="DV29" s="2" t="str">
        <f t="shared" si="79"/>
        <v/>
      </c>
      <c r="DW29" s="10" t="str">
        <f t="shared" si="80"/>
        <v/>
      </c>
      <c r="DX29" s="2" t="s">
        <v>1</v>
      </c>
      <c r="DY29" s="9" t="str">
        <f t="shared" si="81"/>
        <v/>
      </c>
      <c r="DZ29" s="102"/>
      <c r="EA29" s="102"/>
      <c r="EB29" s="2" t="s">
        <v>1</v>
      </c>
      <c r="EC29" s="9" t="str">
        <f t="shared" si="82"/>
        <v/>
      </c>
      <c r="ED29" s="2" t="str">
        <f t="shared" si="83"/>
        <v/>
      </c>
      <c r="EE29" s="10" t="str">
        <f t="shared" si="84"/>
        <v/>
      </c>
      <c r="EF29" s="2">
        <v>4</v>
      </c>
      <c r="EG29" s="9">
        <f t="shared" si="85"/>
        <v>0.27</v>
      </c>
      <c r="EH29" s="2"/>
      <c r="EI29" s="10" t="str">
        <f t="shared" si="87"/>
        <v/>
      </c>
      <c r="EJ29" s="75">
        <v>4</v>
      </c>
      <c r="EK29" s="9">
        <f t="shared" si="88"/>
        <v>0.4700000000000002</v>
      </c>
      <c r="EL29" s="2">
        <f t="shared" si="89"/>
        <v>0</v>
      </c>
      <c r="EM29" s="10">
        <f t="shared" si="90"/>
        <v>0.17</v>
      </c>
      <c r="EN29" s="2">
        <v>3</v>
      </c>
      <c r="EO29" s="9">
        <f t="shared" si="91"/>
        <v>-0.66000000000000014</v>
      </c>
      <c r="EP29" s="102"/>
      <c r="EQ29" s="102"/>
      <c r="ER29" s="2">
        <v>3</v>
      </c>
      <c r="ES29" s="9">
        <f t="shared" si="92"/>
        <v>-1.1900000000000004</v>
      </c>
      <c r="ET29" s="2">
        <f t="shared" si="125"/>
        <v>0</v>
      </c>
      <c r="EU29" s="10">
        <f t="shared" si="94"/>
        <v>-0.4</v>
      </c>
      <c r="EV29" s="2">
        <v>3</v>
      </c>
      <c r="EW29" s="9">
        <f t="shared" si="95"/>
        <v>-0.2200000000000002</v>
      </c>
      <c r="EX29" s="2">
        <f t="shared" si="118"/>
        <v>0</v>
      </c>
      <c r="EY29" s="10">
        <f t="shared" si="97"/>
        <v>0.22</v>
      </c>
      <c r="EZ29" s="75">
        <v>3</v>
      </c>
      <c r="FA29" s="9">
        <f t="shared" si="98"/>
        <v>-0.35999999999999988</v>
      </c>
      <c r="FB29" s="2">
        <f t="shared" si="119"/>
        <v>0</v>
      </c>
      <c r="FC29" s="10">
        <f t="shared" si="100"/>
        <v>0</v>
      </c>
      <c r="FD29" s="2" t="s">
        <v>1</v>
      </c>
      <c r="FE29" s="75"/>
      <c r="FF29" s="75"/>
      <c r="FG29" s="75"/>
      <c r="FH29" s="2" t="s">
        <v>1</v>
      </c>
      <c r="FI29" s="9" t="str">
        <f t="shared" si="101"/>
        <v/>
      </c>
      <c r="FJ29" s="2" t="str">
        <f t="shared" si="102"/>
        <v/>
      </c>
      <c r="FK29" s="10" t="str">
        <f t="shared" si="103"/>
        <v/>
      </c>
      <c r="FL29" s="145" t="s">
        <v>1</v>
      </c>
      <c r="FM29" s="9" t="str">
        <f t="shared" si="104"/>
        <v/>
      </c>
      <c r="FN29" s="2" t="str">
        <f t="shared" si="105"/>
        <v/>
      </c>
      <c r="FO29" s="10" t="str">
        <f t="shared" si="106"/>
        <v/>
      </c>
      <c r="FP29" s="75" t="s">
        <v>1</v>
      </c>
      <c r="FQ29" s="9" t="str">
        <f t="shared" si="107"/>
        <v/>
      </c>
      <c r="FR29" s="2" t="str">
        <f t="shared" si="108"/>
        <v/>
      </c>
      <c r="FS29" s="10" t="str">
        <f t="shared" si="109"/>
        <v/>
      </c>
      <c r="FX29" s="1"/>
      <c r="FY29" s="1"/>
      <c r="FZ29" s="1"/>
      <c r="GA29" s="1"/>
      <c r="GB29" s="1"/>
      <c r="GC29" s="1">
        <f t="shared" si="111"/>
        <v>-2.93</v>
      </c>
      <c r="GF29" s="1">
        <f>((SUM(S29+BA29)*2)+(SUM(LARGE((AJ29,BR29,EF29,CI29, CZ29, DP29,EV29,FL29),1)+LARGE((AJ29,BR29,EF29,CI29, CZ29, DP29,EV29,FL29),2)+LARGE((AJ29,BR29,EF29,CI29, CZ29, DP29,EV29,FL29),3))))/7</f>
        <v>3.2857142857142856</v>
      </c>
      <c r="GG29" s="1">
        <f t="shared" si="112"/>
        <v>0.14571428571428546</v>
      </c>
      <c r="GJ29" s="1">
        <f>((SUM(W29+BE29)*2)+(SUM(LARGE((AN29,BV29,EJ29,CM29, DD29, DT29,EZ29,FP29),1)+LARGE((AN29,BV29,EJ29,CM29, DD29, DT29,EZ29,FP29),2)+LARGE((AN29,BV29,EJ29,CM29, DD29, DT29,EZ29,FP29),3))))/7</f>
        <v>3.6428571428571428</v>
      </c>
      <c r="GK29" s="1">
        <f>GJ29-3.03</f>
        <v>0.61285714285714299</v>
      </c>
    </row>
    <row r="30" spans="1:196" ht="15.75" x14ac:dyDescent="0.25">
      <c r="A30" s="8" t="s">
        <v>80</v>
      </c>
      <c r="B30" s="8" t="s">
        <v>38</v>
      </c>
      <c r="C30" s="8" t="s">
        <v>47</v>
      </c>
      <c r="D30" s="8" t="s">
        <v>40</v>
      </c>
      <c r="E30" s="8" t="s">
        <v>41</v>
      </c>
      <c r="F30" s="8" t="s">
        <v>1</v>
      </c>
      <c r="G30" s="8" t="s">
        <v>40</v>
      </c>
      <c r="H30" s="8" t="s">
        <v>44</v>
      </c>
      <c r="I30" s="70">
        <v>51.7</v>
      </c>
      <c r="J30" s="2">
        <v>1.5</v>
      </c>
      <c r="K30" s="2">
        <v>1.5</v>
      </c>
      <c r="L30" s="9">
        <f t="shared" si="0"/>
        <v>-0.79999999999999982</v>
      </c>
      <c r="M30" s="2">
        <f t="shared" si="1"/>
        <v>0</v>
      </c>
      <c r="N30" s="10">
        <f t="shared" si="2"/>
        <v>0</v>
      </c>
      <c r="O30" s="2">
        <v>1.75</v>
      </c>
      <c r="P30" s="9">
        <f t="shared" si="3"/>
        <v>-0.75</v>
      </c>
      <c r="Q30" s="2">
        <f t="shared" si="4"/>
        <v>0.25</v>
      </c>
      <c r="R30" s="10">
        <f t="shared" si="5"/>
        <v>4.9999999999999989E-2</v>
      </c>
      <c r="S30" s="2">
        <v>1.5</v>
      </c>
      <c r="T30" s="9">
        <f t="shared" si="6"/>
        <v>-1.0899999999999999</v>
      </c>
      <c r="U30" s="2">
        <f>IF(ISNUMBER(S30), S30-O30, "")</f>
        <v>-0.25</v>
      </c>
      <c r="V30" s="10">
        <f t="shared" si="8"/>
        <v>-0.45999999999999996</v>
      </c>
      <c r="W30" s="76">
        <v>1.5</v>
      </c>
      <c r="X30" s="9">
        <f t="shared" si="9"/>
        <v>-1.0899999999999999</v>
      </c>
      <c r="Y30" s="2">
        <f t="shared" si="10"/>
        <v>0</v>
      </c>
      <c r="Z30" s="10">
        <f t="shared" si="11"/>
        <v>-0.06</v>
      </c>
      <c r="AA30" s="2">
        <v>1.5</v>
      </c>
      <c r="AB30" s="2">
        <v>1.5</v>
      </c>
      <c r="AC30" s="9">
        <f t="shared" si="12"/>
        <v>-0.73</v>
      </c>
      <c r="AD30" s="2">
        <f t="shared" si="13"/>
        <v>0</v>
      </c>
      <c r="AE30" s="10">
        <f t="shared" si="14"/>
        <v>0</v>
      </c>
      <c r="AF30" s="2">
        <v>1.75</v>
      </c>
      <c r="AG30" s="9">
        <f t="shared" si="15"/>
        <v>-0.69</v>
      </c>
      <c r="AH30" s="2">
        <f t="shared" si="16"/>
        <v>0.25</v>
      </c>
      <c r="AI30" s="10">
        <f t="shared" si="17"/>
        <v>4.0000000000000008E-2</v>
      </c>
      <c r="AJ30" s="2">
        <v>1.75</v>
      </c>
      <c r="AK30" s="9">
        <f t="shared" si="18"/>
        <v>-0.68000000000000016</v>
      </c>
      <c r="AL30" s="2">
        <f>IF(ISNUMBER(AJ30), AJ30-AF30, "")</f>
        <v>0</v>
      </c>
      <c r="AM30" s="10">
        <f t="shared" si="20"/>
        <v>-0.08</v>
      </c>
      <c r="AN30" s="75">
        <v>1.75</v>
      </c>
      <c r="AO30" s="9">
        <f t="shared" si="21"/>
        <v>-0.87000000000000011</v>
      </c>
      <c r="AP30" s="2">
        <f t="shared" si="22"/>
        <v>0</v>
      </c>
      <c r="AQ30" s="10">
        <f t="shared" si="23"/>
        <v>-0.19</v>
      </c>
      <c r="AR30" s="2">
        <v>1.25</v>
      </c>
      <c r="AS30" s="2">
        <v>1.25</v>
      </c>
      <c r="AT30" s="9">
        <f t="shared" si="24"/>
        <v>-1.3399999999999999</v>
      </c>
      <c r="AU30" s="2">
        <f t="shared" si="25"/>
        <v>0</v>
      </c>
      <c r="AV30" s="10">
        <f t="shared" si="26"/>
        <v>0</v>
      </c>
      <c r="AW30" s="2">
        <v>1.5</v>
      </c>
      <c r="AX30" s="9">
        <f t="shared" si="27"/>
        <v>-1.38</v>
      </c>
      <c r="AY30" s="2">
        <f t="shared" si="124"/>
        <v>0.25</v>
      </c>
      <c r="AZ30" s="10">
        <f t="shared" si="29"/>
        <v>-9.9999999999999978E-2</v>
      </c>
      <c r="BA30" s="2" t="s">
        <v>1</v>
      </c>
      <c r="BB30" s="9" t="str">
        <f t="shared" si="30"/>
        <v/>
      </c>
      <c r="BC30" s="2" t="str">
        <f>IF(ISNUMBER(BA30), BA30-AW30, "")</f>
        <v/>
      </c>
      <c r="BD30" s="10" t="str">
        <f t="shared" si="32"/>
        <v/>
      </c>
      <c r="BE30" s="75">
        <v>1.75</v>
      </c>
      <c r="BF30" s="9">
        <f t="shared" si="33"/>
        <v>-1.35</v>
      </c>
      <c r="BG30" s="2"/>
      <c r="BH30" s="10" t="str">
        <f t="shared" si="35"/>
        <v/>
      </c>
      <c r="BI30" s="2">
        <v>1.25</v>
      </c>
      <c r="BJ30" s="2">
        <v>1.25</v>
      </c>
      <c r="BK30" s="9">
        <f t="shared" si="36"/>
        <v>-0.79</v>
      </c>
      <c r="BL30" s="2">
        <f t="shared" si="37"/>
        <v>0</v>
      </c>
      <c r="BM30" s="10">
        <f t="shared" si="38"/>
        <v>-0.28999999999999998</v>
      </c>
      <c r="BN30" s="2">
        <v>1.75</v>
      </c>
      <c r="BO30" s="9">
        <f t="shared" si="39"/>
        <v>-0.73</v>
      </c>
      <c r="BP30" s="2">
        <f t="shared" si="40"/>
        <v>0.5</v>
      </c>
      <c r="BQ30" s="10">
        <f t="shared" si="41"/>
        <v>4.9999999999999989E-2</v>
      </c>
      <c r="BR30" s="2">
        <v>1.75</v>
      </c>
      <c r="BS30" s="9">
        <f t="shared" si="42"/>
        <v>-1.08</v>
      </c>
      <c r="BT30" s="2">
        <f>IF(ISNUMBER(BR30), BR30-BN30, "")</f>
        <v>0</v>
      </c>
      <c r="BU30" s="10">
        <f t="shared" si="44"/>
        <v>-0.25</v>
      </c>
      <c r="BV30" s="76">
        <v>1.5</v>
      </c>
      <c r="BW30" s="9">
        <f t="shared" si="45"/>
        <v>-1.42</v>
      </c>
      <c r="BX30" s="2">
        <f t="shared" si="46"/>
        <v>-0.25</v>
      </c>
      <c r="BY30" s="10">
        <f t="shared" si="47"/>
        <v>-0.33999999999999997</v>
      </c>
      <c r="BZ30" s="2">
        <v>1.5</v>
      </c>
      <c r="CA30" s="2">
        <v>1.75</v>
      </c>
      <c r="CB30" s="9">
        <f t="shared" si="48"/>
        <v>-0.4700000000000002</v>
      </c>
      <c r="CC30" s="2">
        <f t="shared" si="49"/>
        <v>0.25</v>
      </c>
      <c r="CD30" s="10">
        <f t="shared" si="50"/>
        <v>-0.47</v>
      </c>
      <c r="CE30" s="2">
        <v>2.5</v>
      </c>
      <c r="CF30" s="9">
        <f t="shared" si="51"/>
        <v>-0.25</v>
      </c>
      <c r="CG30" s="2">
        <f t="shared" si="120"/>
        <v>0.75</v>
      </c>
      <c r="CH30" s="10">
        <f t="shared" si="53"/>
        <v>0.21999999999999997</v>
      </c>
      <c r="CI30" s="2">
        <v>3.5</v>
      </c>
      <c r="CJ30" s="9">
        <f t="shared" si="54"/>
        <v>0.5299999999999998</v>
      </c>
      <c r="CK30" s="2">
        <f t="shared" si="55"/>
        <v>1</v>
      </c>
      <c r="CL30" s="10">
        <f t="shared" si="56"/>
        <v>0.78</v>
      </c>
      <c r="CM30" s="75">
        <v>2.5</v>
      </c>
      <c r="CN30" s="9">
        <f t="shared" si="57"/>
        <v>-0.10999999999999988</v>
      </c>
      <c r="CO30" s="2">
        <f t="shared" si="58"/>
        <v>-1</v>
      </c>
      <c r="CP30" s="10">
        <f t="shared" si="59"/>
        <v>-1.3599999999999999</v>
      </c>
      <c r="CQ30" s="2" t="s">
        <v>1</v>
      </c>
      <c r="CR30" s="2" t="s">
        <v>1</v>
      </c>
      <c r="CS30" s="9" t="str">
        <f t="shared" si="60"/>
        <v/>
      </c>
      <c r="CT30" s="2" t="str">
        <f t="shared" si="61"/>
        <v/>
      </c>
      <c r="CU30" s="10" t="str">
        <f t="shared" si="62"/>
        <v/>
      </c>
      <c r="CV30" s="2" t="s">
        <v>1</v>
      </c>
      <c r="CW30" s="9" t="str">
        <f t="shared" si="63"/>
        <v/>
      </c>
      <c r="CX30" s="2" t="str">
        <f t="shared" si="64"/>
        <v/>
      </c>
      <c r="CY30" s="10" t="str">
        <f t="shared" si="65"/>
        <v/>
      </c>
      <c r="CZ30" s="2" t="s">
        <v>1</v>
      </c>
      <c r="DA30" s="9" t="str">
        <f t="shared" si="66"/>
        <v/>
      </c>
      <c r="DB30" s="2" t="str">
        <f>IF(ISNUMBER(CZ30), CZ30-CV30, "")</f>
        <v/>
      </c>
      <c r="DC30" s="10" t="str">
        <f t="shared" si="67"/>
        <v/>
      </c>
      <c r="DD30" s="75" t="s">
        <v>1</v>
      </c>
      <c r="DE30" s="9" t="str">
        <f t="shared" si="68"/>
        <v/>
      </c>
      <c r="DF30" s="2" t="str">
        <f t="shared" si="115"/>
        <v/>
      </c>
      <c r="DG30" s="10" t="str">
        <f t="shared" si="70"/>
        <v/>
      </c>
      <c r="DH30" s="2" t="s">
        <v>1</v>
      </c>
      <c r="DI30" s="9" t="str">
        <f t="shared" si="71"/>
        <v/>
      </c>
      <c r="DJ30" s="102"/>
      <c r="DK30" s="102"/>
      <c r="DL30" s="2" t="s">
        <v>1</v>
      </c>
      <c r="DM30" s="9" t="str">
        <f t="shared" si="72"/>
        <v/>
      </c>
      <c r="DN30" s="2" t="str">
        <f t="shared" si="73"/>
        <v/>
      </c>
      <c r="DO30" s="10" t="str">
        <f t="shared" si="74"/>
        <v/>
      </c>
      <c r="DP30" s="2" t="s">
        <v>1</v>
      </c>
      <c r="DQ30" s="9" t="str">
        <f t="shared" si="75"/>
        <v/>
      </c>
      <c r="DR30" s="2" t="str">
        <f t="shared" si="116"/>
        <v/>
      </c>
      <c r="DS30" s="10" t="str">
        <f t="shared" si="77"/>
        <v/>
      </c>
      <c r="DT30" s="75" t="s">
        <v>1</v>
      </c>
      <c r="DU30" s="9" t="str">
        <f t="shared" si="78"/>
        <v/>
      </c>
      <c r="DV30" s="2" t="str">
        <f t="shared" si="79"/>
        <v/>
      </c>
      <c r="DW30" s="10" t="str">
        <f t="shared" si="80"/>
        <v/>
      </c>
      <c r="DX30" s="2">
        <v>2</v>
      </c>
      <c r="DY30" s="9">
        <f t="shared" si="81"/>
        <v>-1.35</v>
      </c>
      <c r="DZ30" s="102"/>
      <c r="EA30" s="102"/>
      <c r="EB30" s="2">
        <v>3</v>
      </c>
      <c r="EC30" s="9">
        <f t="shared" si="82"/>
        <v>-0.69</v>
      </c>
      <c r="ED30" s="2">
        <f t="shared" si="83"/>
        <v>1</v>
      </c>
      <c r="EE30" s="10">
        <f t="shared" si="84"/>
        <v>1.02</v>
      </c>
      <c r="EF30" s="2">
        <v>2</v>
      </c>
      <c r="EG30" s="9">
        <f t="shared" si="85"/>
        <v>-1.73</v>
      </c>
      <c r="EH30" s="2">
        <f>IF(ISNUMBER(EF30), EF30-EB30, "")</f>
        <v>-1</v>
      </c>
      <c r="EI30" s="10">
        <f t="shared" si="87"/>
        <v>-1</v>
      </c>
      <c r="EJ30" s="75">
        <v>2</v>
      </c>
      <c r="EK30" s="9">
        <f t="shared" si="88"/>
        <v>-1.5299999999999998</v>
      </c>
      <c r="EL30" s="2">
        <f t="shared" si="89"/>
        <v>0</v>
      </c>
      <c r="EM30" s="10">
        <f t="shared" si="90"/>
        <v>0.17</v>
      </c>
      <c r="EN30" s="2">
        <v>3</v>
      </c>
      <c r="EO30" s="9">
        <f t="shared" si="91"/>
        <v>-0.66000000000000014</v>
      </c>
      <c r="EP30" s="102"/>
      <c r="EQ30" s="102"/>
      <c r="ER30" s="2">
        <v>3</v>
      </c>
      <c r="ES30" s="9">
        <f t="shared" si="92"/>
        <v>-1.1900000000000004</v>
      </c>
      <c r="ET30" s="2">
        <f t="shared" si="125"/>
        <v>0</v>
      </c>
      <c r="EU30" s="10">
        <f t="shared" si="94"/>
        <v>-0.4</v>
      </c>
      <c r="EV30" s="2">
        <v>3</v>
      </c>
      <c r="EW30" s="9">
        <f t="shared" si="95"/>
        <v>-0.2200000000000002</v>
      </c>
      <c r="EX30" s="2">
        <f t="shared" si="118"/>
        <v>0</v>
      </c>
      <c r="EY30" s="10">
        <f t="shared" si="97"/>
        <v>0.22</v>
      </c>
      <c r="EZ30" s="75">
        <v>3</v>
      </c>
      <c r="FA30" s="9">
        <f t="shared" si="98"/>
        <v>-0.35999999999999988</v>
      </c>
      <c r="FB30" s="2">
        <f t="shared" si="119"/>
        <v>0</v>
      </c>
      <c r="FC30" s="10">
        <f t="shared" si="100"/>
        <v>0</v>
      </c>
      <c r="FD30" s="2" t="s">
        <v>1</v>
      </c>
      <c r="FE30" s="75"/>
      <c r="FF30" s="75"/>
      <c r="FG30" s="75"/>
      <c r="FH30" s="2" t="s">
        <v>1</v>
      </c>
      <c r="FI30" s="9" t="str">
        <f t="shared" si="101"/>
        <v/>
      </c>
      <c r="FJ30" s="2" t="str">
        <f t="shared" si="102"/>
        <v/>
      </c>
      <c r="FK30" s="10" t="str">
        <f>IF(ISNUMBER(FJ30), FJ30+2.5, "")</f>
        <v/>
      </c>
      <c r="FL30" s="145" t="s">
        <v>1</v>
      </c>
      <c r="FM30" s="9" t="str">
        <f t="shared" si="104"/>
        <v/>
      </c>
      <c r="FN30" s="2" t="str">
        <f t="shared" si="105"/>
        <v/>
      </c>
      <c r="FO30" s="10" t="str">
        <f t="shared" si="106"/>
        <v/>
      </c>
      <c r="FP30" s="75" t="s">
        <v>1</v>
      </c>
      <c r="FQ30" s="9" t="str">
        <f t="shared" si="107"/>
        <v/>
      </c>
      <c r="FR30" s="2" t="str">
        <f t="shared" si="108"/>
        <v/>
      </c>
      <c r="FS30" s="10" t="str">
        <f t="shared" si="109"/>
        <v/>
      </c>
      <c r="FX30" s="1">
        <f>((SUM(K30+AS30)*2)+(SUM(LARGE((AB30,BJ30,DX30,CA30, CR30, DH30,EN30,FD30),1)+LARGE((AB30,BJ30,DX30,CA30, CR30, DH30,EN30,FD30),2)+LARGE((AB30,BJ30,DX30,CA30, CR30, DH30,EN30,FD30),3))))/7</f>
        <v>1.75</v>
      </c>
      <c r="FY30" s="1">
        <f>FX30-2.63</f>
        <v>-0.87999999999999989</v>
      </c>
      <c r="FZ30" s="1"/>
      <c r="GA30" s="1"/>
      <c r="GB30" s="1">
        <f>((SUM(O30+AW30)*2)+(SUM(LARGE((AF30,BN30,EB30,CE30, CV30, DL30,ER30,FH30),1)+LARGE((AF30,BN30,EB30,CE30, CV30, DL30,ER30,FH30),2)+LARGE((AF30,BN30,EB30,CE30, CV30, DL30,ER30,FH30),3))))/7</f>
        <v>2.1428571428571428</v>
      </c>
      <c r="GC30" s="1">
        <f t="shared" si="111"/>
        <v>-0.78714285714285737</v>
      </c>
      <c r="GF30" s="1"/>
      <c r="GG30" s="1">
        <f t="shared" si="112"/>
        <v>-3.14</v>
      </c>
      <c r="GJ30" s="1">
        <f>((SUM(W30+BE30)*2)+(SUM(LARGE((AN30,BV30,EJ30,CM30, DD30, DT30,EZ30,FP30),1)+LARGE((AN30,BV30,EJ30,CM30, DD30, DT30,EZ30,FP30),2)+LARGE((AN30,BV30,EJ30,CM30, DD30, DT30,EZ30,FP30),3))))/7</f>
        <v>2</v>
      </c>
      <c r="GK30" s="1">
        <f>GJ30-3.03</f>
        <v>-1.0299999999999998</v>
      </c>
    </row>
    <row r="31" spans="1:196" x14ac:dyDescent="0.25">
      <c r="FY31" s="1"/>
      <c r="FZ31" s="1"/>
      <c r="GA31" s="1"/>
    </row>
    <row r="32" spans="1:196" x14ac:dyDescent="0.25">
      <c r="J32" s="1">
        <f>AVERAGEIF(J4:J30,"&lt;&gt;0")</f>
        <v>2.23</v>
      </c>
      <c r="K32" s="1">
        <f>AVERAGEIF(K4:K30,"&lt;&gt;0")</f>
        <v>2.2976190476190474</v>
      </c>
      <c r="M32" s="3">
        <f>AVERAGE(M4:M30)</f>
        <v>0</v>
      </c>
      <c r="O32">
        <f>AVERAGEIF(O4:O30,"&lt;&gt;0")</f>
        <v>2.5</v>
      </c>
      <c r="Q32" s="1">
        <f>AVERAGEIF(Q4:Q30,"&lt;&gt;")</f>
        <v>0.20238095238095238</v>
      </c>
      <c r="S32" s="1">
        <f>AVERAGEIF(S4:S30,"&lt;&gt;0")</f>
        <v>2.5925925925925926</v>
      </c>
      <c r="U32" s="1">
        <f>AVERAGEIF(U4:U30,"&lt;&gt;")</f>
        <v>0.21428571428571427</v>
      </c>
      <c r="W32" s="1">
        <f>AVERAGEIF(W4:W30,"&lt;&gt;0")</f>
        <v>2.6481481481481484</v>
      </c>
      <c r="Y32" s="1">
        <f>AVERAGEIF(Y4:Y30,"&lt;&gt;")</f>
        <v>5.5555555555555552E-2</v>
      </c>
      <c r="AA32" s="1">
        <f>AVERAGEIF(AA4:AA30,"&lt;&gt;0")</f>
        <v>2.2261904761904763</v>
      </c>
      <c r="AB32" s="1">
        <f>AVERAGEIF(AB4:AB30,"&lt;&gt;0")</f>
        <v>2.2261904761904763</v>
      </c>
      <c r="AD32" s="1">
        <f>AVERAGEIF(AD4:AD30,"&lt;&gt;")</f>
        <v>0</v>
      </c>
      <c r="AF32" s="1">
        <f>AVERAGEIF(AF4:AF30,"&lt;&gt;0")</f>
        <v>2.4404761904761907</v>
      </c>
      <c r="AH32" s="1">
        <f>AVERAGEIF(AH4:AH30,"&lt;&gt;")</f>
        <v>0.21428571428571427</v>
      </c>
      <c r="AJ32" s="1">
        <f>AVERAGEIF(AJ4:AJ30,"&lt;&gt;0")</f>
        <v>2.425925925925926</v>
      </c>
      <c r="AL32" s="1">
        <f>AVERAGEIF(AL4:AL30,"&lt;&gt;")</f>
        <v>8.3333333333333329E-2</v>
      </c>
      <c r="AN32" s="1">
        <f>AVERAGEIF(AN4:AN30,"&lt;&gt;0")</f>
        <v>2.6203703703703702</v>
      </c>
      <c r="AP32" s="1">
        <f>AVERAGEIF(AP4:AP30,"&lt;&gt;")</f>
        <v>0.19444444444444445</v>
      </c>
      <c r="AR32" s="1">
        <f>AVERAGEIF(AR4:AR30,"&lt;&gt;0")</f>
        <v>2.6375000000000002</v>
      </c>
      <c r="AS32" s="1">
        <f>AVERAGEIF(AS4:AS30,"&lt;&gt;0")</f>
        <v>2.5921052631578947</v>
      </c>
      <c r="AU32" s="1">
        <f>AVERAGEIF(AU4:AU30,"&lt;&gt;")</f>
        <v>0</v>
      </c>
      <c r="AW32" s="1">
        <f>AVERAGEIF(AW4:AW30,"&lt;&gt;0")</f>
        <v>2.8809523809523809</v>
      </c>
      <c r="AY32" s="1">
        <f>AVERAGEIF(AY4:AY30,"&lt;&gt;")</f>
        <v>0.35</v>
      </c>
      <c r="BA32" s="1">
        <f>AVERAGEIF(BA4:BA30,"&lt;&gt;0")</f>
        <v>3.0952380952380953</v>
      </c>
      <c r="BC32" s="1">
        <f>AVERAGEIF(BC4:BC30,"&lt;&gt;")</f>
        <v>0.15625</v>
      </c>
      <c r="BE32" s="1">
        <f>AVERAGEIF(BE4:BE30,"&lt;&gt;0")</f>
        <v>3.1022727272727271</v>
      </c>
      <c r="BG32" s="1">
        <f>AVERAGEIF(BG4:BG30,"&lt;&gt;")</f>
        <v>0.13157894736842105</v>
      </c>
      <c r="BI32" s="1">
        <f>AVERAGEIF(BI4:BI30,"&lt;&gt;0")</f>
        <v>1.75</v>
      </c>
      <c r="BJ32" s="1">
        <f>AVERAGEIF(BJ4:BJ30,"&lt;&gt;0")</f>
        <v>2.0357142857142856</v>
      </c>
      <c r="BL32" s="1">
        <f>AVERAGEIF(BL4:BL30,"&lt;&gt;")</f>
        <v>0.2857142857142857</v>
      </c>
      <c r="BN32" s="1">
        <f>AVERAGEIF(BN4:BN30,"&lt;&gt;0")</f>
        <v>2.4821428571428572</v>
      </c>
      <c r="BP32" s="1">
        <f>AVERAGEIF(BP4:BP30,"&lt;&gt;")</f>
        <v>0.44642857142857145</v>
      </c>
      <c r="BR32" s="1">
        <f>AVERAGEIF(BR4:BR30,"&lt;&gt;0")</f>
        <v>2.828125</v>
      </c>
      <c r="BT32" s="1">
        <f>AVERAGEIF(BT4:BT30,"&lt;&gt;")</f>
        <v>0.25</v>
      </c>
      <c r="BV32" s="1">
        <f>AVERAGEIF(BV4:BV30,"&lt;&gt;0")</f>
        <v>2.921875</v>
      </c>
      <c r="BX32" s="1">
        <f>AVERAGEIF(BX4:BX30,"&lt;&gt;")</f>
        <v>9.375E-2</v>
      </c>
      <c r="CA32" s="1">
        <f>AVERAGEIF(CA4:CA30,"&lt;&gt;0")</f>
        <v>2.21875</v>
      </c>
      <c r="CC32" s="1">
        <f>AVERAGEIF(CC4:CC30,"&lt;&gt;")</f>
        <v>0.71875</v>
      </c>
      <c r="CE32" s="1">
        <f>AVERAGEIF(CE4:CE30,"&lt;&gt;0")</f>
        <v>2.75</v>
      </c>
      <c r="CG32" s="1">
        <f>AVERAGEIF(CG4:CG30,"&lt;&gt;")</f>
        <v>0.53125</v>
      </c>
      <c r="CI32" s="1">
        <f>AVERAGEIF(CI4:CI30,"&lt;&gt;0")</f>
        <v>2.9722222222222223</v>
      </c>
      <c r="CK32" s="1">
        <f>AVERAGEIF(CK4:CK30,"&lt;&gt;")</f>
        <v>0.22222222222222221</v>
      </c>
      <c r="CM32" s="1">
        <f>AVERAGEIF(CM4:CM30,"&lt;&gt;0")</f>
        <v>2.6111111111111112</v>
      </c>
      <c r="CO32" s="1">
        <f>AVERAGEIF(CO4:CO30,"&lt;&gt;")</f>
        <v>-0.3611111111111111</v>
      </c>
      <c r="CR32" s="1">
        <f>AVERAGEIF(CR4:CR30,"&lt;&gt;0")</f>
        <v>3.8333333333333335</v>
      </c>
      <c r="CT32" s="1">
        <f>AVERAGEIF(CT4:CT30,"&lt;&gt;")</f>
        <v>0.25</v>
      </c>
      <c r="CV32" s="1">
        <f>AVERAGEIF(CV4:CV30,"&lt;&gt;0")</f>
        <v>4.166666666666667</v>
      </c>
      <c r="CX32" s="1">
        <f>AVERAGEIF(CX4:CX30,"&lt;&gt;")</f>
        <v>0.33333333333333331</v>
      </c>
      <c r="CZ32" s="1">
        <f>AVERAGEIF(CZ4:CZ30,"&lt;&gt;0")</f>
        <v>3.2777777777777777</v>
      </c>
      <c r="DB32" s="1">
        <f>AVERAGEIF(DB4:DB30,"&lt;&gt;")</f>
        <v>-0.83333333333333337</v>
      </c>
      <c r="DD32" s="1">
        <f>AVERAGEIF(DD4:DD30,"&lt;&gt;0")</f>
        <v>2.75</v>
      </c>
      <c r="DF32" s="1">
        <f>AVERAGEIF(DF4:DF30,"&lt;&gt;")</f>
        <v>-0.3888888888888889</v>
      </c>
      <c r="DH32" s="1">
        <f>AVERAGEIF(DH4:DH30,"&lt;&gt;0")</f>
        <v>2.03125</v>
      </c>
      <c r="DL32" s="1">
        <f>AVERAGEIF(DL4:DL30,"&lt;&gt;0")</f>
        <v>2.1666666666666665</v>
      </c>
      <c r="DN32" s="1">
        <f>AVERAGEIF(DN4:DN30,"&lt;&gt;")</f>
        <v>-0.32500000000000001</v>
      </c>
      <c r="DP32" s="1">
        <f>AVERAGEIF(DP4:DP30,"&lt;&gt;0")</f>
        <v>2.1666666666666665</v>
      </c>
      <c r="DR32" s="1">
        <f>AVERAGEIF(DR4:DR30,"&lt;&gt;")</f>
        <v>0</v>
      </c>
      <c r="DT32" s="1">
        <f>AVERAGEIF(DT4:DT30,"&lt;&gt;0")</f>
        <v>2.5</v>
      </c>
      <c r="DV32" s="1">
        <f>AVERAGEIF(DV4:DV30,"&lt;&gt;")</f>
        <v>-4.5454545454545456E-2</v>
      </c>
      <c r="DX32" s="1">
        <f>AVERAGEIF(DX4:DX30,"&lt;&gt;0")</f>
        <v>3.35</v>
      </c>
      <c r="EB32" s="1">
        <f>AVERAGEIF(EB4:EB30,"&lt;&gt;0")</f>
        <v>3.6944444444444446</v>
      </c>
      <c r="ED32" s="1">
        <f>AVERAGEIF(ED4:ED30,"&lt;&gt;")</f>
        <v>-2.2727272727272728E-2</v>
      </c>
      <c r="EF32" s="1">
        <f>AVERAGEIF(EF4:EF30,"&lt;&gt;0")</f>
        <v>3.7250000000000001</v>
      </c>
      <c r="EH32" s="1">
        <f>AVERAGEIF(EH4:EH30,"&lt;&gt;")</f>
        <v>0</v>
      </c>
      <c r="EJ32" s="1">
        <f>AVERAGEIF(EJ4:EJ30,"&lt;&gt;0")</f>
        <v>3.5249999999999999</v>
      </c>
      <c r="EL32" s="1">
        <f>AVERAGEIF(EL4:EL30,"&lt;&gt;")</f>
        <v>-0.16666666666666666</v>
      </c>
      <c r="EN32" s="1">
        <f>AVERAGEIF(EN4:EN30,"&lt;&gt;0")</f>
        <v>3.65625</v>
      </c>
      <c r="ER32" s="1">
        <f>AVERAGEIF(ER4:ER30,"&lt;&gt;0")</f>
        <v>4.1875</v>
      </c>
      <c r="ET32" s="1">
        <f>AVERAGEIF(ET4:ET30,"&lt;&gt;")</f>
        <v>0.40476190476190477</v>
      </c>
      <c r="EV32" s="1">
        <f>AVERAGEIF(EV4:EV30,"&lt;&gt;0")</f>
        <v>3.21875</v>
      </c>
      <c r="EX32" s="1">
        <f>AVERAGEIF(EX4:EX30,"&lt;&gt;")</f>
        <v>-0.22368421052631579</v>
      </c>
      <c r="EZ32" s="1">
        <f>AVERAGEIF(EZ4:EZ30,"&lt;&gt;0")</f>
        <v>3.359375</v>
      </c>
      <c r="FB32" s="1">
        <f>AVERAGEIF(FB4:FB30,"&lt;&gt;")</f>
        <v>0</v>
      </c>
      <c r="FD32" s="1">
        <f>AVERAGEIF(FD4:FD30,"&lt;&gt;0")</f>
        <v>4.916666666666667</v>
      </c>
      <c r="FH32" s="1">
        <f>AVERAGEIF(FH4:FH30,"&lt;&gt;0")</f>
        <v>4.9375</v>
      </c>
      <c r="FJ32" s="1">
        <f>AVERAGEIF(FJ4:FJ30,"&lt;&gt;")</f>
        <v>1.25</v>
      </c>
      <c r="FL32" s="1">
        <f>AVERAGEIF(FL4:FL30,"&lt;&gt;0")</f>
        <v>4.9375</v>
      </c>
      <c r="FN32" s="1">
        <f>AVERAGEIF(FN4:FN30,"&lt;&gt;")</f>
        <v>0</v>
      </c>
      <c r="FP32" s="1">
        <f>AVERAGEIF(FP4:FP30,"&lt;&gt;0")</f>
        <v>4.6875</v>
      </c>
      <c r="FR32" s="1">
        <f>AVERAGEIF(FR4:FR30,"&lt;&gt;")</f>
        <v>-0.25</v>
      </c>
      <c r="FX32" s="1">
        <f>AVERAGEIF(FX4:FX30,"&lt;&gt;0")</f>
        <v>2.6250000000000004</v>
      </c>
      <c r="FY32" s="1"/>
      <c r="FZ32" s="1"/>
      <c r="GA32" s="1"/>
      <c r="GB32" s="1">
        <f>AVERAGEIF(GB4:GB30,"&lt;&gt;0")</f>
        <v>2.9336734693877551</v>
      </c>
      <c r="GF32" s="1">
        <f>AVERAGEIF(GF4:GF30,"&lt;&gt;0")</f>
        <v>3.1409774436090223</v>
      </c>
      <c r="GJ32" s="1">
        <f>AVERAGEIF(GJ4:GJ30,"&lt;&gt;0")</f>
        <v>3.0321428571428575</v>
      </c>
      <c r="GN32" s="1" t="e">
        <f>AVERAGEIF(GN4:GN30,"&lt;&gt;0")</f>
        <v>#DIV/0!</v>
      </c>
    </row>
    <row r="33" spans="1:177" x14ac:dyDescent="0.25">
      <c r="I33" s="1">
        <f>AVERAGE(I4:I20)</f>
        <v>72.399999999999991</v>
      </c>
      <c r="T33" t="s">
        <v>39</v>
      </c>
      <c r="U33" s="1">
        <f>AVERAGE(U4:U10)</f>
        <v>0.20833333333333334</v>
      </c>
      <c r="V33" s="1">
        <f>AVERAGE(V4:V10)</f>
        <v>-1.6666666666666542E-3</v>
      </c>
      <c r="W33" s="1"/>
      <c r="X33" s="1"/>
      <c r="Y33" s="1"/>
      <c r="Z33" s="1"/>
      <c r="AK33" t="s">
        <v>39</v>
      </c>
      <c r="AL33" s="1">
        <f>AVERAGE(AL4:AL10)</f>
        <v>4.1666666666666664E-2</v>
      </c>
      <c r="AM33" s="1">
        <f>AVERAGE(AM4:AM10)</f>
        <v>-3.8333333333333337E-2</v>
      </c>
      <c r="AN33" s="1"/>
      <c r="AO33" s="1"/>
      <c r="AP33" s="1"/>
      <c r="AQ33" s="1"/>
      <c r="BB33" t="s">
        <v>39</v>
      </c>
      <c r="BC33" s="1">
        <f>AVERAGE(BC4:BC10)</f>
        <v>0.15</v>
      </c>
      <c r="BD33" s="1">
        <f>AVERAGE(BD4:BD10)</f>
        <v>-1.0000000000000019E-2</v>
      </c>
      <c r="BE33" s="1"/>
      <c r="BF33" s="1"/>
      <c r="BG33" s="1"/>
      <c r="BH33" s="1"/>
      <c r="BS33" t="s">
        <v>39</v>
      </c>
      <c r="BT33" s="1">
        <f>AVERAGE(BT4:BT10)</f>
        <v>0.25</v>
      </c>
      <c r="BU33" s="1">
        <f>AVERAGE(BU4:BU10)</f>
        <v>0</v>
      </c>
      <c r="BV33" s="1"/>
      <c r="BW33" s="1"/>
      <c r="BX33" s="1"/>
      <c r="BY33" s="1"/>
      <c r="CJ33" t="s">
        <v>39</v>
      </c>
      <c r="CK33" s="1">
        <f>AVERAGE(CK4:CK10)</f>
        <v>0.125</v>
      </c>
      <c r="CL33" s="1">
        <f>AVERAGE(CL4:CL10)</f>
        <v>-9.5000000000000001E-2</v>
      </c>
      <c r="CM33" s="1"/>
      <c r="CN33" s="1"/>
      <c r="CO33" s="1"/>
      <c r="CP33" s="1"/>
      <c r="DA33" t="s">
        <v>39</v>
      </c>
      <c r="DB33" s="1">
        <f>AVERAGE(DB4:DB10)</f>
        <v>-1.5</v>
      </c>
      <c r="DC33" s="1">
        <f>AVERAGE(DC4:DC10)</f>
        <v>-0.66999999999999993</v>
      </c>
      <c r="DD33" s="1"/>
      <c r="DE33" s="1"/>
      <c r="DF33" s="1"/>
      <c r="DG33" s="1"/>
      <c r="DQ33" t="s">
        <v>39</v>
      </c>
      <c r="DR33" s="1">
        <f>AVERAGE(DR4:DR10)</f>
        <v>0</v>
      </c>
      <c r="DS33" s="1">
        <f>AVERAGE(DS4:DS10)</f>
        <v>0</v>
      </c>
      <c r="DT33" s="1"/>
      <c r="DU33" s="1"/>
      <c r="DV33" s="1"/>
      <c r="DW33" s="1"/>
      <c r="EG33" t="s">
        <v>39</v>
      </c>
      <c r="EH33" s="1">
        <f>AVERAGE(EH4:EH10)</f>
        <v>0</v>
      </c>
      <c r="EI33" s="1">
        <f>AVERAGE(EI4:EI10)</f>
        <v>0</v>
      </c>
      <c r="EJ33" s="1"/>
      <c r="EK33" s="1"/>
      <c r="EL33" s="1"/>
      <c r="EM33" s="1"/>
      <c r="EW33" t="s">
        <v>39</v>
      </c>
      <c r="EX33" s="1">
        <f>AVERAGE(EX4:EX10)</f>
        <v>0.15</v>
      </c>
      <c r="EY33" s="1">
        <f>AVERAGE(EY4:EY10)</f>
        <v>0.37000000000000011</v>
      </c>
      <c r="EZ33" s="1"/>
      <c r="FA33" s="1"/>
      <c r="FB33" s="1"/>
      <c r="FC33" s="1"/>
      <c r="FM33" t="s">
        <v>39</v>
      </c>
      <c r="FN33" s="1">
        <f>AVERAGE(FN4:FN10)</f>
        <v>0</v>
      </c>
      <c r="FO33" s="1">
        <f>AVERAGE(FO4:FO10)</f>
        <v>0</v>
      </c>
      <c r="FP33" s="1"/>
      <c r="FQ33" s="1"/>
      <c r="FR33" s="1"/>
      <c r="FS33" s="1"/>
    </row>
    <row r="34" spans="1:177" x14ac:dyDescent="0.25">
      <c r="I34" s="1">
        <f>AVERAGE(I21:I30)</f>
        <v>54.260000000000005</v>
      </c>
      <c r="T34" t="s">
        <v>47</v>
      </c>
      <c r="U34" s="1">
        <f>AVERAGE(U11:U30)</f>
        <v>0.21666666666666667</v>
      </c>
      <c r="V34" s="1">
        <f>AVERAGE(V11:V30)</f>
        <v>6.6666666666667018E-3</v>
      </c>
      <c r="W34" s="1"/>
      <c r="X34" s="1"/>
      <c r="Y34" s="1"/>
      <c r="Z34" s="1"/>
      <c r="AK34" t="s">
        <v>47</v>
      </c>
      <c r="AL34" s="1">
        <f>AVERAGE(AL11:AL30)</f>
        <v>0.1</v>
      </c>
      <c r="AM34" s="1">
        <f>AVERAGE(AM11:AM30)</f>
        <v>1.9999999999999997E-2</v>
      </c>
      <c r="AN34" s="1"/>
      <c r="AO34" s="1"/>
      <c r="AP34" s="1"/>
      <c r="AQ34" s="1"/>
      <c r="BB34" t="s">
        <v>47</v>
      </c>
      <c r="BC34" s="1">
        <f>AVERAGE(BC11:BC30)</f>
        <v>0.15909090909090909</v>
      </c>
      <c r="BD34" s="1">
        <f>AVERAGE(BD11:BD30)</f>
        <v>-9.0909090909093012E-4</v>
      </c>
      <c r="BE34" s="1"/>
      <c r="BF34" s="1"/>
      <c r="BG34" s="1"/>
      <c r="BH34" s="1"/>
      <c r="BS34" t="s">
        <v>47</v>
      </c>
      <c r="BT34" s="1">
        <f>AVERAGE(BT11:BT30)</f>
        <v>0.25</v>
      </c>
      <c r="BU34" s="1">
        <f>AVERAGE(BU11:BU30)</f>
        <v>0</v>
      </c>
      <c r="BV34" s="1"/>
      <c r="BW34" s="1"/>
      <c r="BX34" s="1"/>
      <c r="BY34" s="1"/>
      <c r="CJ34" t="s">
        <v>47</v>
      </c>
      <c r="CK34" s="1">
        <f>AVERAGE(CK11:CK30)</f>
        <v>0.25</v>
      </c>
      <c r="CL34" s="1">
        <f>AVERAGE(CL11:CL30)</f>
        <v>2.9999999999999995E-2</v>
      </c>
      <c r="CM34" s="1"/>
      <c r="CN34" s="1"/>
      <c r="CO34" s="1"/>
      <c r="CP34" s="1"/>
      <c r="DA34" t="s">
        <v>47</v>
      </c>
      <c r="DB34" s="1">
        <f>AVERAGE(DB11:DB30)</f>
        <v>-0.5</v>
      </c>
      <c r="DC34" s="1">
        <f>AVERAGE(DC11:DC30)</f>
        <v>0.32999999999999996</v>
      </c>
      <c r="DD34" s="1"/>
      <c r="DE34" s="1"/>
      <c r="DF34" s="1"/>
      <c r="DG34" s="1"/>
      <c r="DQ34" t="s">
        <v>47</v>
      </c>
      <c r="DR34" s="1">
        <f>AVERAGE(DR11:DR30)</f>
        <v>0</v>
      </c>
      <c r="DS34" s="1">
        <f>AVERAGE(DS11:DS30)</f>
        <v>0</v>
      </c>
      <c r="DT34" s="1"/>
      <c r="DU34" s="1"/>
      <c r="DV34" s="1"/>
      <c r="DW34" s="1"/>
      <c r="EG34" t="s">
        <v>47</v>
      </c>
      <c r="EH34" s="1">
        <f>AVERAGE(EH11:EH30)</f>
        <v>0</v>
      </c>
      <c r="EI34" s="1">
        <f>AVERAGE(EI11:EI30)</f>
        <v>0</v>
      </c>
      <c r="EJ34" s="1"/>
      <c r="EK34" s="1"/>
      <c r="EL34" s="1"/>
      <c r="EM34" s="1"/>
      <c r="EW34" t="s">
        <v>47</v>
      </c>
      <c r="EX34" s="1">
        <f>AVERAGE(EX11:EX30)</f>
        <v>-0.35714285714285715</v>
      </c>
      <c r="EY34" s="1">
        <f>AVERAGE(EY11:EY30)</f>
        <v>-0.13714285714285709</v>
      </c>
      <c r="EZ34" s="1"/>
      <c r="FA34" s="1"/>
      <c r="FB34" s="1"/>
      <c r="FC34" s="1"/>
      <c r="FM34" t="s">
        <v>47</v>
      </c>
      <c r="FN34" s="1">
        <f>AVERAGE(FN11:FN30)</f>
        <v>0</v>
      </c>
      <c r="FO34" s="1">
        <f>AVERAGE(FO11:FO30)</f>
        <v>0</v>
      </c>
      <c r="FP34" s="1"/>
      <c r="FQ34" s="1"/>
      <c r="FR34" s="1"/>
      <c r="FS34" s="1"/>
    </row>
    <row r="37" spans="1:177" ht="15.75" x14ac:dyDescent="0.25">
      <c r="A37" s="13" t="s">
        <v>54</v>
      </c>
      <c r="B37" s="13" t="s">
        <v>46</v>
      </c>
      <c r="C37" s="13" t="s">
        <v>47</v>
      </c>
      <c r="D37" s="13" t="s">
        <v>44</v>
      </c>
      <c r="E37" s="13" t="s">
        <v>41</v>
      </c>
      <c r="F37" s="13" t="s">
        <v>1</v>
      </c>
      <c r="G37" s="13" t="s">
        <v>40</v>
      </c>
      <c r="H37" s="13" t="s">
        <v>44</v>
      </c>
      <c r="I37" s="13" t="s">
        <v>55</v>
      </c>
      <c r="J37" s="12" t="s">
        <v>1</v>
      </c>
      <c r="K37" s="12" t="s">
        <v>138</v>
      </c>
      <c r="L37" s="14"/>
      <c r="M37" s="14"/>
      <c r="N37" s="14"/>
      <c r="O37" s="12" t="s">
        <v>1</v>
      </c>
      <c r="P37" s="14"/>
      <c r="Q37" s="14"/>
      <c r="R37" s="14"/>
      <c r="S37" s="12" t="s">
        <v>1</v>
      </c>
      <c r="T37" s="12"/>
      <c r="U37" s="12"/>
      <c r="V37" s="14"/>
      <c r="W37" s="71"/>
      <c r="X37" s="71"/>
      <c r="Y37" s="71"/>
      <c r="Z37" s="71"/>
      <c r="AA37" s="12" t="s">
        <v>1</v>
      </c>
      <c r="AB37" s="12" t="s">
        <v>1</v>
      </c>
      <c r="AC37" s="72"/>
      <c r="AD37" s="72"/>
      <c r="AE37" s="72"/>
      <c r="AF37" s="12" t="s">
        <v>1</v>
      </c>
      <c r="AG37" s="12"/>
      <c r="AH37" s="12"/>
      <c r="AI37" s="12"/>
      <c r="AJ37" s="12" t="s">
        <v>1</v>
      </c>
      <c r="AK37" s="12"/>
      <c r="AL37" s="12"/>
      <c r="AM37" s="14"/>
      <c r="AN37" s="71"/>
      <c r="AO37" s="71"/>
      <c r="AP37" s="71"/>
      <c r="AQ37" s="71"/>
      <c r="AR37" s="12" t="s">
        <v>87</v>
      </c>
      <c r="AS37" s="12" t="s">
        <v>1</v>
      </c>
      <c r="AT37" s="72"/>
      <c r="AU37" s="72"/>
      <c r="AV37" s="72"/>
      <c r="AW37" s="12" t="s">
        <v>1</v>
      </c>
      <c r="AX37" s="12"/>
      <c r="AY37" s="12"/>
      <c r="AZ37" s="12"/>
      <c r="BA37" s="12" t="s">
        <v>1</v>
      </c>
      <c r="BB37" s="12"/>
      <c r="BC37" s="12"/>
      <c r="BD37" s="14"/>
      <c r="BE37" s="71"/>
      <c r="BF37" s="71"/>
      <c r="BG37" s="71"/>
      <c r="BH37" s="71"/>
      <c r="BI37" s="12" t="s">
        <v>1</v>
      </c>
      <c r="BJ37" s="14" t="s">
        <v>1</v>
      </c>
      <c r="BK37" s="71"/>
      <c r="BL37" s="71"/>
      <c r="BM37" s="71"/>
      <c r="BN37" s="14" t="s">
        <v>1</v>
      </c>
      <c r="BO37" s="14"/>
      <c r="BP37" s="14"/>
      <c r="BQ37" s="14"/>
      <c r="BR37" s="14" t="s">
        <v>1</v>
      </c>
      <c r="BS37" s="14"/>
      <c r="BT37" s="12"/>
      <c r="BU37" s="14"/>
      <c r="BV37" s="71"/>
      <c r="BW37" s="71"/>
      <c r="BX37" s="71"/>
      <c r="BY37" s="71"/>
      <c r="BZ37" s="12" t="s">
        <v>1</v>
      </c>
      <c r="CA37" s="14" t="s">
        <v>1</v>
      </c>
      <c r="CB37" s="71"/>
      <c r="CC37" s="71"/>
      <c r="CD37" s="71"/>
      <c r="CE37" s="14" t="s">
        <v>1</v>
      </c>
      <c r="CF37" s="14"/>
      <c r="CG37" s="14"/>
      <c r="CH37" s="14"/>
      <c r="CI37" s="14" t="s">
        <v>1</v>
      </c>
      <c r="CJ37" s="14"/>
      <c r="CK37" s="12"/>
      <c r="CL37" s="14"/>
      <c r="CM37" s="71"/>
      <c r="CN37" s="71"/>
      <c r="CO37" s="71"/>
      <c r="CP37" s="71"/>
      <c r="CQ37" s="12" t="s">
        <v>1</v>
      </c>
      <c r="CR37" s="14" t="s">
        <v>1</v>
      </c>
      <c r="CS37" s="71"/>
      <c r="CT37" s="71"/>
      <c r="CU37" s="71"/>
      <c r="CV37" s="14" t="s">
        <v>1</v>
      </c>
      <c r="CW37" s="14"/>
      <c r="CX37" s="14"/>
      <c r="CY37" s="14"/>
      <c r="CZ37" s="14" t="s">
        <v>1</v>
      </c>
      <c r="DA37" s="14"/>
      <c r="DB37" s="12"/>
      <c r="DC37" s="14"/>
      <c r="DD37" s="71"/>
      <c r="DE37" s="71"/>
      <c r="DF37" s="71"/>
      <c r="DG37" s="71"/>
      <c r="DH37" s="12" t="s">
        <v>1</v>
      </c>
      <c r="DI37" s="72"/>
      <c r="DJ37" s="77"/>
      <c r="DK37" s="77"/>
      <c r="DL37" s="12" t="s">
        <v>1</v>
      </c>
      <c r="DM37" s="12"/>
      <c r="DN37" s="12"/>
      <c r="DO37" s="12"/>
      <c r="DP37" s="12" t="s">
        <v>1</v>
      </c>
      <c r="DQ37" s="12" t="s">
        <v>1</v>
      </c>
      <c r="DR37" s="12"/>
      <c r="DS37" s="12"/>
      <c r="DT37" s="72"/>
      <c r="DU37" s="72"/>
      <c r="DV37" s="72"/>
      <c r="DW37" s="72"/>
      <c r="DX37" s="12" t="s">
        <v>1</v>
      </c>
      <c r="DY37" s="72"/>
      <c r="DZ37" s="77"/>
      <c r="EA37" s="77"/>
      <c r="EB37" s="12" t="s">
        <v>1</v>
      </c>
      <c r="EC37" s="12"/>
      <c r="ED37" s="12"/>
      <c r="EE37" s="12"/>
      <c r="EF37" s="12" t="s">
        <v>1</v>
      </c>
      <c r="EG37" s="12" t="s">
        <v>1</v>
      </c>
      <c r="EH37" s="12"/>
      <c r="EI37" s="12"/>
      <c r="EJ37" s="72"/>
      <c r="EK37" s="72"/>
      <c r="EL37" s="72"/>
      <c r="EM37" s="72"/>
      <c r="EN37" s="12" t="s">
        <v>1</v>
      </c>
      <c r="EO37" s="72"/>
      <c r="EP37" s="77"/>
      <c r="EQ37" s="77"/>
      <c r="ER37" s="12" t="s">
        <v>1</v>
      </c>
      <c r="ES37" s="12"/>
      <c r="ET37" s="12"/>
      <c r="EU37" s="12"/>
      <c r="EV37" s="12" t="s">
        <v>1</v>
      </c>
      <c r="EW37" s="12" t="s">
        <v>1</v>
      </c>
      <c r="EX37" s="12"/>
      <c r="EY37" s="12"/>
      <c r="EZ37" s="77"/>
      <c r="FA37" s="77"/>
      <c r="FB37" s="77"/>
      <c r="FC37" s="77"/>
      <c r="FD37" s="12" t="s">
        <v>1</v>
      </c>
      <c r="FE37" s="77"/>
      <c r="FF37" s="77"/>
      <c r="FG37" s="77"/>
      <c r="FH37" s="12" t="s">
        <v>1</v>
      </c>
      <c r="FI37" s="12"/>
      <c r="FJ37" s="12"/>
      <c r="FK37" s="12"/>
      <c r="FL37" s="12" t="s">
        <v>1</v>
      </c>
      <c r="FM37" s="12"/>
      <c r="FN37" s="12"/>
      <c r="FO37" s="12" t="s">
        <v>1</v>
      </c>
      <c r="FP37" s="74"/>
      <c r="FQ37" s="74"/>
      <c r="FR37" s="74"/>
      <c r="FS37" s="74"/>
      <c r="FT37" s="67"/>
      <c r="FU37" s="67"/>
    </row>
    <row r="38" spans="1:177" ht="15.75" x14ac:dyDescent="0.25">
      <c r="A38" s="13" t="s">
        <v>57</v>
      </c>
      <c r="B38" s="13" t="s">
        <v>38</v>
      </c>
      <c r="C38" s="13" t="s">
        <v>47</v>
      </c>
      <c r="D38" s="13" t="s">
        <v>40</v>
      </c>
      <c r="E38" s="13" t="s">
        <v>41</v>
      </c>
      <c r="F38" s="13" t="s">
        <v>1</v>
      </c>
      <c r="G38" s="13" t="s">
        <v>40</v>
      </c>
      <c r="H38" s="13" t="s">
        <v>1</v>
      </c>
      <c r="I38" s="13" t="s">
        <v>137</v>
      </c>
      <c r="J38" s="12" t="s">
        <v>1</v>
      </c>
      <c r="K38" s="12" t="s">
        <v>1</v>
      </c>
      <c r="L38" s="14"/>
      <c r="M38" s="14"/>
      <c r="N38" s="14"/>
      <c r="O38" s="12" t="s">
        <v>1</v>
      </c>
      <c r="P38" s="14"/>
      <c r="Q38" s="14"/>
      <c r="R38" s="14"/>
      <c r="S38" s="12" t="s">
        <v>1</v>
      </c>
      <c r="T38" s="12"/>
      <c r="U38" s="12"/>
      <c r="V38" s="14"/>
      <c r="W38" s="71"/>
      <c r="X38" s="71"/>
      <c r="Y38" s="71"/>
      <c r="Z38" s="71"/>
      <c r="AA38" s="12" t="s">
        <v>1</v>
      </c>
      <c r="AB38" s="12" t="s">
        <v>1</v>
      </c>
      <c r="AC38" s="72"/>
      <c r="AD38" s="72"/>
      <c r="AE38" s="72"/>
      <c r="AF38" s="12" t="s">
        <v>1</v>
      </c>
      <c r="AG38" s="12"/>
      <c r="AH38" s="12"/>
      <c r="AI38" s="12"/>
      <c r="AJ38" s="12" t="s">
        <v>1</v>
      </c>
      <c r="AK38" s="12"/>
      <c r="AL38" s="12"/>
      <c r="AM38" s="14"/>
      <c r="AN38" s="71"/>
      <c r="AO38" s="71"/>
      <c r="AP38" s="71"/>
      <c r="AQ38" s="71"/>
      <c r="AR38" s="12" t="s">
        <v>1</v>
      </c>
      <c r="AS38" s="12" t="s">
        <v>1</v>
      </c>
      <c r="AT38" s="72"/>
      <c r="AU38" s="72"/>
      <c r="AV38" s="72"/>
      <c r="AW38" s="12" t="s">
        <v>1</v>
      </c>
      <c r="AX38" s="12"/>
      <c r="AY38" s="12"/>
      <c r="AZ38" s="12"/>
      <c r="BA38" s="12" t="s">
        <v>1</v>
      </c>
      <c r="BB38" s="12"/>
      <c r="BC38" s="12"/>
      <c r="BD38" s="14"/>
      <c r="BE38" s="71"/>
      <c r="BF38" s="71"/>
      <c r="BG38" s="71"/>
      <c r="BH38" s="71"/>
      <c r="BI38" s="12" t="s">
        <v>1</v>
      </c>
      <c r="BJ38" s="14" t="s">
        <v>1</v>
      </c>
      <c r="BK38" s="71"/>
      <c r="BL38" s="71"/>
      <c r="BM38" s="71"/>
      <c r="BN38" s="14" t="s">
        <v>1</v>
      </c>
      <c r="BO38" s="14"/>
      <c r="BP38" s="14"/>
      <c r="BQ38" s="14"/>
      <c r="BR38" s="14" t="s">
        <v>1</v>
      </c>
      <c r="BS38" s="14"/>
      <c r="BT38" s="12"/>
      <c r="BU38" s="14"/>
      <c r="BV38" s="71"/>
      <c r="BW38" s="71"/>
      <c r="BX38" s="71"/>
      <c r="BY38" s="71"/>
      <c r="BZ38" s="12" t="s">
        <v>1</v>
      </c>
      <c r="CA38" s="14" t="s">
        <v>1</v>
      </c>
      <c r="CB38" s="71"/>
      <c r="CC38" s="71"/>
      <c r="CD38" s="71"/>
      <c r="CE38" s="14" t="s">
        <v>1</v>
      </c>
      <c r="CF38" s="14"/>
      <c r="CG38" s="14"/>
      <c r="CH38" s="14"/>
      <c r="CI38" s="14" t="s">
        <v>1</v>
      </c>
      <c r="CJ38" s="14"/>
      <c r="CK38" s="12"/>
      <c r="CL38" s="14"/>
      <c r="CM38" s="71"/>
      <c r="CN38" s="71"/>
      <c r="CO38" s="71"/>
      <c r="CP38" s="71"/>
      <c r="CQ38" s="12" t="s">
        <v>1</v>
      </c>
      <c r="CR38" s="14" t="s">
        <v>1</v>
      </c>
      <c r="CS38" s="71"/>
      <c r="CT38" s="71"/>
      <c r="CU38" s="71"/>
      <c r="CV38" s="14" t="s">
        <v>1</v>
      </c>
      <c r="CW38" s="14"/>
      <c r="CX38" s="14"/>
      <c r="CY38" s="14"/>
      <c r="CZ38" s="14" t="s">
        <v>1</v>
      </c>
      <c r="DA38" s="14"/>
      <c r="DB38" s="12"/>
      <c r="DC38" s="14"/>
      <c r="DD38" s="71"/>
      <c r="DE38" s="71"/>
      <c r="DF38" s="71"/>
      <c r="DG38" s="71"/>
      <c r="DH38" s="12" t="s">
        <v>1</v>
      </c>
      <c r="DI38" s="72"/>
      <c r="DJ38" s="77"/>
      <c r="DK38" s="77"/>
      <c r="DL38" s="12" t="s">
        <v>1</v>
      </c>
      <c r="DM38" s="12"/>
      <c r="DN38" s="12"/>
      <c r="DO38" s="12"/>
      <c r="DP38" s="12" t="s">
        <v>1</v>
      </c>
      <c r="DQ38" s="12" t="s">
        <v>1</v>
      </c>
      <c r="DR38" s="12"/>
      <c r="DS38" s="12"/>
      <c r="DT38" s="72"/>
      <c r="DU38" s="72"/>
      <c r="DV38" s="72"/>
      <c r="DW38" s="72"/>
      <c r="DX38" s="12" t="s">
        <v>1</v>
      </c>
      <c r="DY38" s="72"/>
      <c r="DZ38" s="77"/>
      <c r="EA38" s="77"/>
      <c r="EB38" s="12" t="s">
        <v>1</v>
      </c>
      <c r="EC38" s="12"/>
      <c r="ED38" s="12"/>
      <c r="EE38" s="12"/>
      <c r="EF38" s="12" t="s">
        <v>1</v>
      </c>
      <c r="EG38" s="12" t="s">
        <v>1</v>
      </c>
      <c r="EH38" s="12"/>
      <c r="EI38" s="12"/>
      <c r="EJ38" s="72"/>
      <c r="EK38" s="72"/>
      <c r="EL38" s="72"/>
      <c r="EM38" s="72"/>
      <c r="EN38" s="12" t="s">
        <v>1</v>
      </c>
      <c r="EO38" s="72"/>
      <c r="EP38" s="77"/>
      <c r="EQ38" s="77"/>
      <c r="ER38" s="12" t="s">
        <v>1</v>
      </c>
      <c r="ES38" s="12"/>
      <c r="ET38" s="12"/>
      <c r="EU38" s="12"/>
      <c r="EV38" s="12" t="s">
        <v>1</v>
      </c>
      <c r="EW38" s="12" t="s">
        <v>1</v>
      </c>
      <c r="EX38" s="12"/>
      <c r="EY38" s="12"/>
      <c r="EZ38" s="77"/>
      <c r="FA38" s="77"/>
      <c r="FB38" s="77"/>
      <c r="FC38" s="77"/>
      <c r="FD38" s="12" t="s">
        <v>1</v>
      </c>
      <c r="FE38" s="77"/>
      <c r="FF38" s="77"/>
      <c r="FG38" s="77"/>
      <c r="FH38" s="12" t="s">
        <v>1</v>
      </c>
      <c r="FI38" s="12"/>
      <c r="FJ38" s="12"/>
      <c r="FK38" s="12"/>
      <c r="FL38" s="12" t="s">
        <v>1</v>
      </c>
      <c r="FM38" s="12"/>
      <c r="FN38" s="12"/>
      <c r="FO38" s="12" t="s">
        <v>1</v>
      </c>
      <c r="FP38" s="74"/>
      <c r="FQ38" s="74"/>
      <c r="FR38" s="74"/>
      <c r="FS38" s="74"/>
      <c r="FT38" s="67"/>
      <c r="FU38" s="67"/>
    </row>
    <row r="39" spans="1:177" ht="15.75" x14ac:dyDescent="0.25">
      <c r="A39" s="13" t="s">
        <v>65</v>
      </c>
      <c r="B39" s="13" t="s">
        <v>43</v>
      </c>
      <c r="C39" s="13" t="s">
        <v>39</v>
      </c>
      <c r="D39" s="13" t="s">
        <v>40</v>
      </c>
      <c r="E39" s="13" t="s">
        <v>1</v>
      </c>
      <c r="F39" s="13" t="s">
        <v>1</v>
      </c>
      <c r="G39" s="13" t="s">
        <v>1</v>
      </c>
      <c r="H39" s="13" t="s">
        <v>1</v>
      </c>
      <c r="I39" s="13" t="s">
        <v>55</v>
      </c>
      <c r="J39" s="12" t="s">
        <v>1</v>
      </c>
      <c r="K39" s="12" t="s">
        <v>1</v>
      </c>
      <c r="L39" s="14"/>
      <c r="M39" s="14"/>
      <c r="N39" s="14"/>
      <c r="O39" s="12" t="s">
        <v>1</v>
      </c>
      <c r="P39" s="14"/>
      <c r="Q39" s="14"/>
      <c r="R39" s="14"/>
      <c r="S39" s="12" t="s">
        <v>1</v>
      </c>
      <c r="T39" s="12"/>
      <c r="U39" s="12"/>
      <c r="V39" s="14"/>
      <c r="W39" s="71"/>
      <c r="X39" s="71"/>
      <c r="Y39" s="71"/>
      <c r="Z39" s="71"/>
      <c r="AA39" s="12" t="s">
        <v>1</v>
      </c>
      <c r="AB39" s="12" t="s">
        <v>1</v>
      </c>
      <c r="AC39" s="72"/>
      <c r="AD39" s="72"/>
      <c r="AE39" s="72"/>
      <c r="AF39" s="12" t="s">
        <v>1</v>
      </c>
      <c r="AG39" s="12"/>
      <c r="AH39" s="12"/>
      <c r="AI39" s="12"/>
      <c r="AJ39" s="12" t="s">
        <v>1</v>
      </c>
      <c r="AK39" s="12"/>
      <c r="AL39" s="12"/>
      <c r="AM39" s="14"/>
      <c r="AN39" s="71"/>
      <c r="AO39" s="71"/>
      <c r="AP39" s="71"/>
      <c r="AQ39" s="71"/>
      <c r="AR39" s="12" t="s">
        <v>1</v>
      </c>
      <c r="AS39" s="12" t="s">
        <v>1</v>
      </c>
      <c r="AT39" s="72"/>
      <c r="AU39" s="72"/>
      <c r="AV39" s="72"/>
      <c r="AW39" s="12" t="s">
        <v>1</v>
      </c>
      <c r="AX39" s="12"/>
      <c r="AY39" s="12"/>
      <c r="AZ39" s="12"/>
      <c r="BA39" s="12" t="s">
        <v>1</v>
      </c>
      <c r="BB39" s="12"/>
      <c r="BC39" s="12"/>
      <c r="BD39" s="14"/>
      <c r="BE39" s="71"/>
      <c r="BF39" s="71"/>
      <c r="BG39" s="71"/>
      <c r="BH39" s="71"/>
      <c r="BI39" s="12" t="s">
        <v>1</v>
      </c>
      <c r="BJ39" s="14" t="s">
        <v>1</v>
      </c>
      <c r="BK39" s="71"/>
      <c r="BL39" s="71"/>
      <c r="BM39" s="71"/>
      <c r="BN39" s="14" t="s">
        <v>1</v>
      </c>
      <c r="BO39" s="14"/>
      <c r="BP39" s="14"/>
      <c r="BQ39" s="14"/>
      <c r="BR39" s="14" t="s">
        <v>1</v>
      </c>
      <c r="BS39" s="14"/>
      <c r="BT39" s="12"/>
      <c r="BU39" s="14"/>
      <c r="BV39" s="71"/>
      <c r="BW39" s="71"/>
      <c r="BX39" s="71"/>
      <c r="BY39" s="71"/>
      <c r="BZ39" s="12" t="s">
        <v>1</v>
      </c>
      <c r="CA39" s="14" t="s">
        <v>1</v>
      </c>
      <c r="CB39" s="71"/>
      <c r="CC39" s="71"/>
      <c r="CD39" s="71"/>
      <c r="CE39" s="14" t="s">
        <v>1</v>
      </c>
      <c r="CF39" s="14"/>
      <c r="CG39" s="14"/>
      <c r="CH39" s="14"/>
      <c r="CI39" s="14" t="s">
        <v>1</v>
      </c>
      <c r="CJ39" s="14"/>
      <c r="CK39" s="12"/>
      <c r="CL39" s="14"/>
      <c r="CM39" s="71"/>
      <c r="CN39" s="71"/>
      <c r="CO39" s="71"/>
      <c r="CP39" s="71"/>
      <c r="CQ39" s="12" t="s">
        <v>1</v>
      </c>
      <c r="CR39" s="14" t="s">
        <v>1</v>
      </c>
      <c r="CS39" s="71"/>
      <c r="CT39" s="71"/>
      <c r="CU39" s="71"/>
      <c r="CV39" s="14" t="s">
        <v>1</v>
      </c>
      <c r="CW39" s="14"/>
      <c r="CX39" s="14"/>
      <c r="CY39" s="14"/>
      <c r="CZ39" s="14" t="s">
        <v>1</v>
      </c>
      <c r="DA39" s="14"/>
      <c r="DB39" s="12"/>
      <c r="DC39" s="14"/>
      <c r="DD39" s="71"/>
      <c r="DE39" s="71"/>
      <c r="DF39" s="71"/>
      <c r="DG39" s="71"/>
      <c r="DH39" s="12" t="s">
        <v>1</v>
      </c>
      <c r="DI39" s="72"/>
      <c r="DJ39" s="77"/>
      <c r="DK39" s="77"/>
      <c r="DL39" s="12" t="s">
        <v>1</v>
      </c>
      <c r="DM39" s="12"/>
      <c r="DN39" s="12"/>
      <c r="DO39" s="12"/>
      <c r="DP39" s="12" t="s">
        <v>1</v>
      </c>
      <c r="DQ39" s="12" t="s">
        <v>1</v>
      </c>
      <c r="DR39" s="12"/>
      <c r="DS39" s="12"/>
      <c r="DT39" s="72"/>
      <c r="DU39" s="72"/>
      <c r="DV39" s="72"/>
      <c r="DW39" s="72"/>
      <c r="DX39" s="12" t="s">
        <v>1</v>
      </c>
      <c r="DY39" s="72"/>
      <c r="DZ39" s="77"/>
      <c r="EA39" s="77"/>
      <c r="EB39" s="12" t="s">
        <v>1</v>
      </c>
      <c r="EC39" s="12"/>
      <c r="ED39" s="12"/>
      <c r="EE39" s="12"/>
      <c r="EF39" s="12" t="s">
        <v>1</v>
      </c>
      <c r="EG39" s="12" t="s">
        <v>1</v>
      </c>
      <c r="EH39" s="12"/>
      <c r="EI39" s="12"/>
      <c r="EJ39" s="72"/>
      <c r="EK39" s="72"/>
      <c r="EL39" s="72"/>
      <c r="EM39" s="72"/>
      <c r="EN39" s="12" t="s">
        <v>1</v>
      </c>
      <c r="EO39" s="72"/>
      <c r="EP39" s="77"/>
      <c r="EQ39" s="77"/>
      <c r="ER39" s="12" t="s">
        <v>1</v>
      </c>
      <c r="ES39" s="12"/>
      <c r="ET39" s="12"/>
      <c r="EU39" s="12"/>
      <c r="EV39" s="12" t="s">
        <v>1</v>
      </c>
      <c r="EW39" s="12" t="s">
        <v>1</v>
      </c>
      <c r="EX39" s="12"/>
      <c r="EY39" s="12"/>
      <c r="EZ39" s="77"/>
      <c r="FA39" s="77"/>
      <c r="FB39" s="77"/>
      <c r="FC39" s="77"/>
      <c r="FD39" s="12" t="s">
        <v>1</v>
      </c>
      <c r="FE39" s="77"/>
      <c r="FF39" s="77"/>
      <c r="FG39" s="77"/>
      <c r="FH39" s="12" t="s">
        <v>1</v>
      </c>
      <c r="FI39" s="12"/>
      <c r="FJ39" s="12"/>
      <c r="FK39" s="12"/>
      <c r="FL39" s="12" t="s">
        <v>1</v>
      </c>
      <c r="FM39" s="12"/>
      <c r="FN39" s="12"/>
      <c r="FO39" s="12" t="s">
        <v>1</v>
      </c>
      <c r="FP39" s="74"/>
      <c r="FQ39" s="74"/>
      <c r="FR39" s="74"/>
      <c r="FS39" s="74"/>
      <c r="FT39" s="67"/>
      <c r="FU39" s="67"/>
    </row>
    <row r="40" spans="1:177" ht="15.75" x14ac:dyDescent="0.25">
      <c r="A40" s="13" t="s">
        <v>74</v>
      </c>
      <c r="B40" s="13" t="s">
        <v>50</v>
      </c>
      <c r="C40" s="13" t="s">
        <v>47</v>
      </c>
      <c r="D40" s="13" t="s">
        <v>40</v>
      </c>
      <c r="E40" s="13" t="s">
        <v>41</v>
      </c>
      <c r="F40" s="13" t="s">
        <v>1</v>
      </c>
      <c r="G40" s="13" t="s">
        <v>40</v>
      </c>
      <c r="H40" s="13" t="s">
        <v>1</v>
      </c>
      <c r="I40" s="13" t="s">
        <v>75</v>
      </c>
      <c r="J40" s="12" t="s">
        <v>1</v>
      </c>
      <c r="K40" s="12" t="s">
        <v>100</v>
      </c>
      <c r="L40" s="14"/>
      <c r="M40" s="14"/>
      <c r="N40" s="14"/>
      <c r="O40" s="12" t="s">
        <v>1</v>
      </c>
      <c r="P40" s="14"/>
      <c r="Q40" s="14"/>
      <c r="R40" s="14"/>
      <c r="S40" s="12" t="s">
        <v>1</v>
      </c>
      <c r="T40" s="12"/>
      <c r="U40" s="12"/>
      <c r="V40" s="14"/>
      <c r="W40" s="71"/>
      <c r="X40" s="71"/>
      <c r="Y40" s="71"/>
      <c r="Z40" s="71"/>
      <c r="AA40" s="12" t="s">
        <v>139</v>
      </c>
      <c r="AB40" s="12" t="s">
        <v>1</v>
      </c>
      <c r="AC40" s="72"/>
      <c r="AD40" s="72"/>
      <c r="AE40" s="72"/>
      <c r="AF40" s="12" t="s">
        <v>1</v>
      </c>
      <c r="AG40" s="12"/>
      <c r="AH40" s="12"/>
      <c r="AI40" s="12"/>
      <c r="AJ40" s="12" t="s">
        <v>1</v>
      </c>
      <c r="AK40" s="12"/>
      <c r="AL40" s="12"/>
      <c r="AM40" s="14"/>
      <c r="AN40" s="71"/>
      <c r="AO40" s="71"/>
      <c r="AP40" s="71"/>
      <c r="AQ40" s="71"/>
      <c r="AR40" s="12" t="s">
        <v>101</v>
      </c>
      <c r="AS40" s="12" t="s">
        <v>1</v>
      </c>
      <c r="AT40" s="72"/>
      <c r="AU40" s="72"/>
      <c r="AV40" s="72"/>
      <c r="AW40" s="12" t="s">
        <v>1</v>
      </c>
      <c r="AX40" s="12"/>
      <c r="AY40" s="12"/>
      <c r="AZ40" s="12"/>
      <c r="BA40" s="12" t="s">
        <v>1</v>
      </c>
      <c r="BB40" s="12"/>
      <c r="BC40" s="12"/>
      <c r="BD40" s="14"/>
      <c r="BE40" s="71"/>
      <c r="BF40" s="71"/>
      <c r="BG40" s="71"/>
      <c r="BH40" s="71"/>
      <c r="BI40" s="12" t="s">
        <v>1</v>
      </c>
      <c r="BJ40" s="14" t="s">
        <v>1</v>
      </c>
      <c r="BK40" s="71"/>
      <c r="BL40" s="71"/>
      <c r="BM40" s="71"/>
      <c r="BN40" s="14" t="s">
        <v>1</v>
      </c>
      <c r="BO40" s="14"/>
      <c r="BP40" s="14"/>
      <c r="BQ40" s="14"/>
      <c r="BR40" s="14" t="s">
        <v>1</v>
      </c>
      <c r="BS40" s="14"/>
      <c r="BT40" s="12"/>
      <c r="BU40" s="14"/>
      <c r="BV40" s="71"/>
      <c r="BW40" s="71"/>
      <c r="BX40" s="71"/>
      <c r="BY40" s="71"/>
      <c r="BZ40" s="12" t="s">
        <v>1</v>
      </c>
      <c r="CA40" s="14" t="s">
        <v>1</v>
      </c>
      <c r="CB40" s="71"/>
      <c r="CC40" s="71"/>
      <c r="CD40" s="71"/>
      <c r="CE40" s="14" t="s">
        <v>1</v>
      </c>
      <c r="CF40" s="14"/>
      <c r="CG40" s="14"/>
      <c r="CH40" s="14"/>
      <c r="CI40" s="14" t="s">
        <v>1</v>
      </c>
      <c r="CJ40" s="14"/>
      <c r="CK40" s="12"/>
      <c r="CL40" s="14"/>
      <c r="CM40" s="71"/>
      <c r="CN40" s="71"/>
      <c r="CO40" s="71"/>
      <c r="CP40" s="71"/>
      <c r="CQ40" s="12" t="s">
        <v>1</v>
      </c>
      <c r="CR40" s="14" t="s">
        <v>1</v>
      </c>
      <c r="CS40" s="71"/>
      <c r="CT40" s="71"/>
      <c r="CU40" s="71"/>
      <c r="CV40" s="14" t="s">
        <v>1</v>
      </c>
      <c r="CW40" s="14"/>
      <c r="CX40" s="14"/>
      <c r="CY40" s="14"/>
      <c r="CZ40" s="14" t="s">
        <v>1</v>
      </c>
      <c r="DA40" s="14"/>
      <c r="DB40" s="12"/>
      <c r="DC40" s="14"/>
      <c r="DD40" s="71"/>
      <c r="DE40" s="71"/>
      <c r="DF40" s="71"/>
      <c r="DG40" s="71"/>
      <c r="DH40" s="12" t="s">
        <v>1</v>
      </c>
      <c r="DI40" s="72"/>
      <c r="DJ40" s="77"/>
      <c r="DK40" s="77"/>
      <c r="DL40" s="12" t="s">
        <v>1</v>
      </c>
      <c r="DM40" s="12"/>
      <c r="DN40" s="12"/>
      <c r="DO40" s="12"/>
      <c r="DP40" s="12" t="s">
        <v>1</v>
      </c>
      <c r="DQ40" s="12" t="s">
        <v>1</v>
      </c>
      <c r="DR40" s="12"/>
      <c r="DS40" s="12"/>
      <c r="DT40" s="72"/>
      <c r="DU40" s="72"/>
      <c r="DV40" s="72"/>
      <c r="DW40" s="72"/>
      <c r="DX40" s="12" t="s">
        <v>1</v>
      </c>
      <c r="DY40" s="72"/>
      <c r="DZ40" s="77"/>
      <c r="EA40" s="77"/>
      <c r="EB40" s="12" t="s">
        <v>1</v>
      </c>
      <c r="EC40" s="12"/>
      <c r="ED40" s="12"/>
      <c r="EE40" s="12"/>
      <c r="EF40" s="12" t="s">
        <v>1</v>
      </c>
      <c r="EG40" s="12" t="s">
        <v>1</v>
      </c>
      <c r="EH40" s="12"/>
      <c r="EI40" s="12"/>
      <c r="EJ40" s="72"/>
      <c r="EK40" s="72"/>
      <c r="EL40" s="72"/>
      <c r="EM40" s="72"/>
      <c r="EN40" s="12" t="s">
        <v>1</v>
      </c>
      <c r="EO40" s="72"/>
      <c r="EP40" s="77"/>
      <c r="EQ40" s="77"/>
      <c r="ER40" s="12" t="s">
        <v>1</v>
      </c>
      <c r="ES40" s="12"/>
      <c r="ET40" s="12"/>
      <c r="EU40" s="12"/>
      <c r="EV40" s="12" t="s">
        <v>1</v>
      </c>
      <c r="EW40" s="12" t="s">
        <v>1</v>
      </c>
      <c r="EX40" s="12"/>
      <c r="EY40" s="12"/>
      <c r="EZ40" s="77"/>
      <c r="FA40" s="77"/>
      <c r="FB40" s="77"/>
      <c r="FC40" s="77"/>
      <c r="FD40" s="12" t="s">
        <v>1</v>
      </c>
      <c r="FE40" s="77"/>
      <c r="FF40" s="77"/>
      <c r="FG40" s="77"/>
      <c r="FH40" s="12" t="s">
        <v>1</v>
      </c>
      <c r="FI40" s="12"/>
      <c r="FJ40" s="12"/>
      <c r="FK40" s="12"/>
      <c r="FL40" s="12" t="s">
        <v>1</v>
      </c>
      <c r="FM40" s="12"/>
      <c r="FN40" s="12"/>
      <c r="FO40" s="12" t="s">
        <v>1</v>
      </c>
      <c r="FP40" s="74"/>
      <c r="FQ40" s="74"/>
      <c r="FR40" s="74"/>
      <c r="FS40" s="74"/>
      <c r="FT40" s="67"/>
      <c r="FU40" s="67"/>
    </row>
    <row r="41" spans="1:177" ht="15.75" x14ac:dyDescent="0.25">
      <c r="A41" s="13" t="s">
        <v>79</v>
      </c>
      <c r="B41" s="13" t="s">
        <v>50</v>
      </c>
      <c r="C41" s="13" t="s">
        <v>47</v>
      </c>
      <c r="D41" s="13" t="s">
        <v>40</v>
      </c>
      <c r="E41" s="13" t="s">
        <v>41</v>
      </c>
      <c r="F41" s="13" t="s">
        <v>1</v>
      </c>
      <c r="G41" s="13" t="s">
        <v>40</v>
      </c>
      <c r="H41" s="13" t="s">
        <v>1</v>
      </c>
      <c r="I41" s="13" t="s">
        <v>55</v>
      </c>
      <c r="J41" s="12" t="s">
        <v>1</v>
      </c>
      <c r="K41" s="12" t="s">
        <v>1</v>
      </c>
      <c r="L41" s="14"/>
      <c r="M41" s="14"/>
      <c r="N41" s="14"/>
      <c r="O41" s="12" t="s">
        <v>1</v>
      </c>
      <c r="P41" s="14"/>
      <c r="Q41" s="14"/>
      <c r="R41" s="14"/>
      <c r="S41" s="12" t="s">
        <v>1</v>
      </c>
      <c r="T41" s="12"/>
      <c r="U41" s="12"/>
      <c r="V41" s="14"/>
      <c r="W41" s="71"/>
      <c r="X41" s="71"/>
      <c r="Y41" s="71"/>
      <c r="Z41" s="71"/>
      <c r="AA41" s="12" t="s">
        <v>1</v>
      </c>
      <c r="AB41" s="12" t="s">
        <v>1</v>
      </c>
      <c r="AC41" s="72"/>
      <c r="AD41" s="72"/>
      <c r="AE41" s="72"/>
      <c r="AF41" s="12" t="s">
        <v>1</v>
      </c>
      <c r="AG41" s="12"/>
      <c r="AH41" s="12"/>
      <c r="AI41" s="12"/>
      <c r="AJ41" s="12" t="s">
        <v>1</v>
      </c>
      <c r="AK41" s="12"/>
      <c r="AL41" s="12"/>
      <c r="AM41" s="14"/>
      <c r="AN41" s="71"/>
      <c r="AO41" s="71"/>
      <c r="AP41" s="71"/>
      <c r="AQ41" s="71"/>
      <c r="AR41" s="12" t="s">
        <v>1</v>
      </c>
      <c r="AS41" s="12" t="s">
        <v>1</v>
      </c>
      <c r="AT41" s="72"/>
      <c r="AU41" s="72"/>
      <c r="AV41" s="72"/>
      <c r="AW41" s="12" t="s">
        <v>1</v>
      </c>
      <c r="AX41" s="12"/>
      <c r="AY41" s="12"/>
      <c r="AZ41" s="12"/>
      <c r="BA41" s="12" t="s">
        <v>1</v>
      </c>
      <c r="BB41" s="12"/>
      <c r="BC41" s="12"/>
      <c r="BD41" s="14"/>
      <c r="BE41" s="71"/>
      <c r="BF41" s="71"/>
      <c r="BG41" s="71"/>
      <c r="BH41" s="71"/>
      <c r="BI41" s="12" t="s">
        <v>1</v>
      </c>
      <c r="BJ41" s="14" t="s">
        <v>1</v>
      </c>
      <c r="BK41" s="71"/>
      <c r="BL41" s="71"/>
      <c r="BM41" s="71"/>
      <c r="BN41" s="14" t="s">
        <v>1</v>
      </c>
      <c r="BO41" s="14"/>
      <c r="BP41" s="14"/>
      <c r="BQ41" s="14"/>
      <c r="BR41" s="14" t="s">
        <v>1</v>
      </c>
      <c r="BS41" s="14"/>
      <c r="BT41" s="12"/>
      <c r="BU41" s="14"/>
      <c r="BV41" s="71"/>
      <c r="BW41" s="71"/>
      <c r="BX41" s="71"/>
      <c r="BY41" s="71"/>
      <c r="BZ41" s="12" t="s">
        <v>1</v>
      </c>
      <c r="CA41" s="14" t="s">
        <v>1</v>
      </c>
      <c r="CB41" s="71"/>
      <c r="CC41" s="71"/>
      <c r="CD41" s="71"/>
      <c r="CE41" s="14" t="s">
        <v>1</v>
      </c>
      <c r="CF41" s="14"/>
      <c r="CG41" s="14"/>
      <c r="CH41" s="14"/>
      <c r="CI41" s="14" t="s">
        <v>1</v>
      </c>
      <c r="CJ41" s="14"/>
      <c r="CK41" s="12"/>
      <c r="CL41" s="14"/>
      <c r="CM41" s="71"/>
      <c r="CN41" s="71"/>
      <c r="CO41" s="71"/>
      <c r="CP41" s="71"/>
      <c r="CQ41" s="12" t="s">
        <v>1</v>
      </c>
      <c r="CR41" s="14" t="s">
        <v>1</v>
      </c>
      <c r="CS41" s="71"/>
      <c r="CT41" s="71"/>
      <c r="CU41" s="71"/>
      <c r="CV41" s="14" t="s">
        <v>1</v>
      </c>
      <c r="CW41" s="14"/>
      <c r="CX41" s="14"/>
      <c r="CY41" s="14"/>
      <c r="CZ41" s="14" t="s">
        <v>1</v>
      </c>
      <c r="DA41" s="14"/>
      <c r="DB41" s="12"/>
      <c r="DC41" s="14"/>
      <c r="DD41" s="71"/>
      <c r="DE41" s="71"/>
      <c r="DF41" s="71"/>
      <c r="DG41" s="71"/>
      <c r="DH41" s="12" t="s">
        <v>1</v>
      </c>
      <c r="DI41" s="72"/>
      <c r="DJ41" s="77"/>
      <c r="DK41" s="77"/>
      <c r="DL41" s="12" t="s">
        <v>1</v>
      </c>
      <c r="DM41" s="12"/>
      <c r="DN41" s="12"/>
      <c r="DO41" s="12"/>
      <c r="DP41" s="12" t="s">
        <v>1</v>
      </c>
      <c r="DQ41" s="12" t="s">
        <v>1</v>
      </c>
      <c r="DR41" s="12"/>
      <c r="DS41" s="12"/>
      <c r="DT41" s="72"/>
      <c r="DU41" s="72"/>
      <c r="DV41" s="72"/>
      <c r="DW41" s="72"/>
      <c r="DX41" s="12" t="s">
        <v>1</v>
      </c>
      <c r="DY41" s="72"/>
      <c r="DZ41" s="77"/>
      <c r="EA41" s="77"/>
      <c r="EB41" s="12" t="s">
        <v>1</v>
      </c>
      <c r="EC41" s="12"/>
      <c r="ED41" s="12"/>
      <c r="EE41" s="12"/>
      <c r="EF41" s="12" t="s">
        <v>1</v>
      </c>
      <c r="EG41" s="12" t="s">
        <v>1</v>
      </c>
      <c r="EH41" s="12"/>
      <c r="EI41" s="12"/>
      <c r="EJ41" s="72"/>
      <c r="EK41" s="72"/>
      <c r="EL41" s="72"/>
      <c r="EM41" s="72"/>
      <c r="EN41" s="12" t="s">
        <v>1</v>
      </c>
      <c r="EO41" s="72"/>
      <c r="EP41" s="77"/>
      <c r="EQ41" s="77"/>
      <c r="ER41" s="12" t="s">
        <v>1</v>
      </c>
      <c r="ES41" s="12"/>
      <c r="ET41" s="12"/>
      <c r="EU41" s="12"/>
      <c r="EV41" s="12" t="s">
        <v>1</v>
      </c>
      <c r="EW41" s="12" t="s">
        <v>1</v>
      </c>
      <c r="EX41" s="12"/>
      <c r="EY41" s="12"/>
      <c r="EZ41" s="77"/>
      <c r="FA41" s="77"/>
      <c r="FB41" s="77"/>
      <c r="FC41" s="77"/>
      <c r="FD41" s="12" t="s">
        <v>1</v>
      </c>
      <c r="FE41" s="77"/>
      <c r="FF41" s="77"/>
      <c r="FG41" s="77"/>
      <c r="FH41" s="12" t="s">
        <v>1</v>
      </c>
      <c r="FI41" s="12"/>
      <c r="FJ41" s="12"/>
      <c r="FK41" s="12"/>
      <c r="FL41" s="12" t="s">
        <v>1</v>
      </c>
      <c r="FM41" s="12"/>
      <c r="FN41" s="12"/>
      <c r="FO41" s="12" t="s">
        <v>1</v>
      </c>
      <c r="FP41" s="74"/>
      <c r="FQ41" s="74"/>
      <c r="FR41" s="74"/>
      <c r="FS41" s="74"/>
      <c r="FT41" s="67"/>
      <c r="FU41" s="67"/>
    </row>
  </sheetData>
  <autoFilter ref="A3:GQ3">
    <sortState ref="A4:GO30">
      <sortCondition ref="A3"/>
    </sortState>
  </autoFilter>
  <mergeCells count="51">
    <mergeCell ref="FX2:GK2"/>
    <mergeCell ref="EN1:FC1"/>
    <mergeCell ref="FH2:FK2"/>
    <mergeCell ref="FP2:FS2"/>
    <mergeCell ref="FD2:FE2"/>
    <mergeCell ref="FL2:FO2"/>
    <mergeCell ref="FD1:FO1"/>
    <mergeCell ref="DH1:DW1"/>
    <mergeCell ref="CZ2:DC2"/>
    <mergeCell ref="CI2:CL2"/>
    <mergeCell ref="AF2:AI2"/>
    <mergeCell ref="AW2:AZ2"/>
    <mergeCell ref="BN2:BQ2"/>
    <mergeCell ref="CE2:CH2"/>
    <mergeCell ref="CV2:CY2"/>
    <mergeCell ref="DP2:DS2"/>
    <mergeCell ref="AR1:BH1"/>
    <mergeCell ref="CA2:CD2"/>
    <mergeCell ref="CM2:CP2"/>
    <mergeCell ref="BZ1:CP1"/>
    <mergeCell ref="BA2:BD2"/>
    <mergeCell ref="BR2:BU2"/>
    <mergeCell ref="AS2:AV2"/>
    <mergeCell ref="EF2:EI2"/>
    <mergeCell ref="DL2:DO2"/>
    <mergeCell ref="EB2:EE2"/>
    <mergeCell ref="ER2:EU2"/>
    <mergeCell ref="EV2:EY2"/>
    <mergeCell ref="DX2:DY2"/>
    <mergeCell ref="EJ2:EM2"/>
    <mergeCell ref="DX1:EM1"/>
    <mergeCell ref="EN2:EO2"/>
    <mergeCell ref="EZ2:FC2"/>
    <mergeCell ref="W2:Z2"/>
    <mergeCell ref="AN2:AQ2"/>
    <mergeCell ref="AB2:AE2"/>
    <mergeCell ref="AA1:AQ1"/>
    <mergeCell ref="J1:Z1"/>
    <mergeCell ref="AJ2:AM2"/>
    <mergeCell ref="K2:N2"/>
    <mergeCell ref="O2:R2"/>
    <mergeCell ref="S2:V2"/>
    <mergeCell ref="CQ1:DG1"/>
    <mergeCell ref="DH2:DI2"/>
    <mergeCell ref="DT2:DW2"/>
    <mergeCell ref="BI1:BY1"/>
    <mergeCell ref="BE2:BH2"/>
    <mergeCell ref="BJ2:BM2"/>
    <mergeCell ref="BV2:BY2"/>
    <mergeCell ref="DD2:DG2"/>
    <mergeCell ref="CR2:CU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6"/>
  <sheetViews>
    <sheetView zoomScale="55" zoomScaleNormal="55" workbookViewId="0">
      <selection activeCell="O49" sqref="O49"/>
    </sheetView>
  </sheetViews>
  <sheetFormatPr defaultRowHeight="15" x14ac:dyDescent="0.25"/>
  <cols>
    <col min="10" max="10" width="12.28515625" customWidth="1"/>
    <col min="25" max="25" width="12.28515625" customWidth="1"/>
    <col min="26" max="26" width="11.28515625" customWidth="1"/>
  </cols>
  <sheetData>
    <row r="2" spans="2:30" ht="18.75" x14ac:dyDescent="0.25">
      <c r="B2" s="18" t="s">
        <v>181</v>
      </c>
    </row>
    <row r="3" spans="2:30" ht="15.75" thickBot="1" x14ac:dyDescent="0.3"/>
    <row r="4" spans="2:30" ht="19.5" thickBot="1" x14ac:dyDescent="0.35">
      <c r="B4" s="19"/>
      <c r="C4" s="277" t="s">
        <v>128</v>
      </c>
      <c r="D4" s="278"/>
      <c r="E4" s="279"/>
      <c r="F4" s="273" t="s">
        <v>83</v>
      </c>
      <c r="G4" s="274"/>
      <c r="H4" s="276"/>
      <c r="I4" s="280" t="s">
        <v>129</v>
      </c>
      <c r="J4" s="281"/>
      <c r="K4" s="282" t="s">
        <v>123</v>
      </c>
      <c r="L4" s="283"/>
      <c r="M4" s="284"/>
      <c r="N4" s="17"/>
      <c r="AD4" s="17"/>
    </row>
    <row r="5" spans="2:30" ht="16.5" thickBot="1" x14ac:dyDescent="0.3">
      <c r="B5" s="20" t="s">
        <v>130</v>
      </c>
      <c r="C5" s="21" t="s">
        <v>131</v>
      </c>
      <c r="D5" s="22" t="s">
        <v>132</v>
      </c>
      <c r="E5" s="23" t="s">
        <v>133</v>
      </c>
      <c r="F5" s="24"/>
      <c r="G5" s="25" t="s">
        <v>132</v>
      </c>
      <c r="H5" s="26" t="s">
        <v>133</v>
      </c>
      <c r="I5" s="27" t="s">
        <v>132</v>
      </c>
      <c r="J5" s="28" t="s">
        <v>133</v>
      </c>
      <c r="K5" s="29"/>
      <c r="L5" s="285" t="s">
        <v>134</v>
      </c>
      <c r="M5" s="286"/>
      <c r="N5" s="30"/>
      <c r="AD5" s="30"/>
    </row>
    <row r="6" spans="2:30" ht="15.75" x14ac:dyDescent="0.25">
      <c r="B6" s="31">
        <v>5</v>
      </c>
      <c r="C6" s="50">
        <v>4</v>
      </c>
      <c r="D6" s="257">
        <v>100</v>
      </c>
      <c r="E6" s="259">
        <v>11</v>
      </c>
      <c r="F6" s="32">
        <v>0</v>
      </c>
      <c r="G6" s="261">
        <v>89</v>
      </c>
      <c r="H6" s="265">
        <v>19</v>
      </c>
      <c r="I6" s="294">
        <v>81</v>
      </c>
      <c r="J6" s="287">
        <v>7</v>
      </c>
      <c r="K6" s="33"/>
      <c r="L6" s="289">
        <v>3.03</v>
      </c>
      <c r="M6" s="290"/>
      <c r="N6" s="51"/>
    </row>
    <row r="7" spans="2:30" ht="15.75" customHeight="1" x14ac:dyDescent="0.25">
      <c r="B7" s="34">
        <v>4</v>
      </c>
      <c r="C7" s="52">
        <v>7</v>
      </c>
      <c r="D7" s="258"/>
      <c r="E7" s="260"/>
      <c r="F7" s="35">
        <v>19</v>
      </c>
      <c r="G7" s="262"/>
      <c r="H7" s="266"/>
      <c r="I7" s="295"/>
      <c r="J7" s="288"/>
      <c r="K7" s="35">
        <v>11</v>
      </c>
      <c r="L7" s="291"/>
      <c r="M7" s="292"/>
      <c r="N7" s="51"/>
    </row>
    <row r="8" spans="2:30" ht="15.75" customHeight="1" x14ac:dyDescent="0.25">
      <c r="B8" s="34">
        <v>3</v>
      </c>
      <c r="C8" s="52">
        <v>33</v>
      </c>
      <c r="D8" s="258"/>
      <c r="E8" s="267"/>
      <c r="F8" s="35">
        <v>26</v>
      </c>
      <c r="G8" s="262"/>
      <c r="H8" s="269"/>
      <c r="I8" s="295"/>
      <c r="J8" s="293"/>
      <c r="K8" s="35">
        <v>30</v>
      </c>
      <c r="L8" s="291"/>
      <c r="M8" s="292"/>
      <c r="N8" s="51"/>
    </row>
    <row r="9" spans="2:30" ht="15.75" customHeight="1" x14ac:dyDescent="0.25">
      <c r="B9" s="34">
        <v>2</v>
      </c>
      <c r="C9" s="36">
        <v>15</v>
      </c>
      <c r="D9" s="258"/>
      <c r="E9" s="267"/>
      <c r="F9" s="36">
        <v>33</v>
      </c>
      <c r="G9" s="262"/>
      <c r="H9" s="269"/>
      <c r="I9" s="295"/>
      <c r="J9" s="293"/>
      <c r="K9" s="36">
        <v>20</v>
      </c>
      <c r="L9" s="291"/>
      <c r="M9" s="292"/>
      <c r="N9" s="51"/>
    </row>
    <row r="10" spans="2:30" ht="15.75" customHeight="1" x14ac:dyDescent="0.25">
      <c r="B10" s="34">
        <v>1</v>
      </c>
      <c r="C10" s="52">
        <v>41</v>
      </c>
      <c r="D10" s="258"/>
      <c r="E10" s="267"/>
      <c r="F10" s="35">
        <v>11</v>
      </c>
      <c r="G10" s="262"/>
      <c r="H10" s="269"/>
      <c r="I10" s="295"/>
      <c r="J10" s="293"/>
      <c r="K10" s="62">
        <v>11</v>
      </c>
      <c r="L10" s="291"/>
      <c r="M10" s="292"/>
      <c r="N10" s="51"/>
    </row>
    <row r="11" spans="2:30" ht="21.75" thickBot="1" x14ac:dyDescent="0.3">
      <c r="B11" s="38">
        <v>0</v>
      </c>
      <c r="C11" s="53">
        <v>0</v>
      </c>
      <c r="D11" s="54"/>
      <c r="E11" s="55"/>
      <c r="F11" s="39">
        <v>11</v>
      </c>
      <c r="G11" s="40"/>
      <c r="H11" s="41"/>
      <c r="I11" s="56">
        <v>10</v>
      </c>
      <c r="J11" s="57"/>
      <c r="K11" s="39">
        <v>26</v>
      </c>
      <c r="L11" s="42"/>
      <c r="M11" s="43"/>
      <c r="N11" s="51"/>
    </row>
    <row r="12" spans="2:30" ht="15.75" x14ac:dyDescent="0.25">
      <c r="B12" s="16"/>
      <c r="C12" s="58"/>
      <c r="D12" s="58"/>
      <c r="E12" s="58"/>
      <c r="F12" s="58"/>
      <c r="G12" s="58"/>
      <c r="H12" s="58"/>
      <c r="I12" s="58"/>
      <c r="J12" s="58"/>
      <c r="K12" s="51"/>
      <c r="L12" s="51"/>
      <c r="M12" s="51"/>
      <c r="N12" s="51"/>
    </row>
    <row r="13" spans="2:30" ht="15.75" thickBot="1" x14ac:dyDescent="0.3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2:30" ht="19.5" thickBot="1" x14ac:dyDescent="0.35">
      <c r="B14" s="19"/>
      <c r="C14" s="270" t="s">
        <v>135</v>
      </c>
      <c r="D14" s="271"/>
      <c r="E14" s="272"/>
      <c r="F14" s="273" t="s">
        <v>84</v>
      </c>
      <c r="G14" s="274"/>
      <c r="H14" s="275"/>
      <c r="I14" s="270" t="s">
        <v>85</v>
      </c>
      <c r="J14" s="271"/>
      <c r="K14" s="272"/>
      <c r="L14" s="273" t="s">
        <v>86</v>
      </c>
      <c r="M14" s="274"/>
      <c r="N14" s="276"/>
    </row>
    <row r="15" spans="2:30" ht="16.5" thickBot="1" x14ac:dyDescent="0.3">
      <c r="B15" s="20" t="s">
        <v>130</v>
      </c>
      <c r="C15" s="59" t="s">
        <v>131</v>
      </c>
      <c r="D15" s="60" t="s">
        <v>132</v>
      </c>
      <c r="E15" s="61" t="s">
        <v>133</v>
      </c>
      <c r="F15" s="24" t="s">
        <v>131</v>
      </c>
      <c r="G15" s="25" t="s">
        <v>132</v>
      </c>
      <c r="H15" s="44" t="s">
        <v>133</v>
      </c>
      <c r="I15" s="59" t="s">
        <v>131</v>
      </c>
      <c r="J15" s="60" t="s">
        <v>132</v>
      </c>
      <c r="K15" s="61" t="s">
        <v>133</v>
      </c>
      <c r="L15" s="24" t="s">
        <v>131</v>
      </c>
      <c r="M15" s="25" t="s">
        <v>132</v>
      </c>
      <c r="N15" s="26" t="s">
        <v>133</v>
      </c>
    </row>
    <row r="16" spans="2:30" ht="15.75" x14ac:dyDescent="0.25">
      <c r="B16" s="31">
        <v>5</v>
      </c>
      <c r="C16" s="50">
        <v>0</v>
      </c>
      <c r="D16" s="257">
        <v>100</v>
      </c>
      <c r="E16" s="259">
        <v>4</v>
      </c>
      <c r="F16" s="45">
        <v>6</v>
      </c>
      <c r="G16" s="261">
        <v>100</v>
      </c>
      <c r="H16" s="263">
        <v>20</v>
      </c>
      <c r="I16" s="50">
        <v>0</v>
      </c>
      <c r="J16" s="257">
        <v>100</v>
      </c>
      <c r="K16" s="259">
        <v>0</v>
      </c>
      <c r="L16" s="45">
        <v>0</v>
      </c>
      <c r="M16" s="261">
        <v>100</v>
      </c>
      <c r="N16" s="265">
        <v>20</v>
      </c>
    </row>
    <row r="17" spans="2:14" ht="15.75" customHeight="1" x14ac:dyDescent="0.25">
      <c r="B17" s="34">
        <v>4</v>
      </c>
      <c r="C17" s="52">
        <v>4</v>
      </c>
      <c r="D17" s="258"/>
      <c r="E17" s="260"/>
      <c r="F17" s="46">
        <v>14</v>
      </c>
      <c r="G17" s="262"/>
      <c r="H17" s="264"/>
      <c r="I17" s="52">
        <v>0</v>
      </c>
      <c r="J17" s="258"/>
      <c r="K17" s="260"/>
      <c r="L17" s="46">
        <v>20</v>
      </c>
      <c r="M17" s="262"/>
      <c r="N17" s="266"/>
    </row>
    <row r="18" spans="2:14" ht="15.75" customHeight="1" x14ac:dyDescent="0.25">
      <c r="B18" s="34">
        <v>3</v>
      </c>
      <c r="C18" s="52">
        <v>33</v>
      </c>
      <c r="D18" s="258"/>
      <c r="E18" s="267"/>
      <c r="F18" s="46">
        <v>19</v>
      </c>
      <c r="G18" s="262"/>
      <c r="H18" s="268"/>
      <c r="I18" s="52">
        <v>11</v>
      </c>
      <c r="J18" s="258"/>
      <c r="K18" s="260"/>
      <c r="L18" s="46">
        <v>20</v>
      </c>
      <c r="M18" s="262"/>
      <c r="N18" s="269"/>
    </row>
    <row r="19" spans="2:14" ht="15.75" customHeight="1" x14ac:dyDescent="0.25">
      <c r="B19" s="34">
        <v>2</v>
      </c>
      <c r="C19" s="36">
        <v>15</v>
      </c>
      <c r="D19" s="258"/>
      <c r="E19" s="267"/>
      <c r="F19" s="47">
        <v>44</v>
      </c>
      <c r="G19" s="262"/>
      <c r="H19" s="268"/>
      <c r="I19" s="36">
        <v>89</v>
      </c>
      <c r="J19" s="258"/>
      <c r="K19" s="260"/>
      <c r="L19" s="47">
        <v>40</v>
      </c>
      <c r="M19" s="262"/>
      <c r="N19" s="269"/>
    </row>
    <row r="20" spans="2:14" ht="15.75" customHeight="1" x14ac:dyDescent="0.25">
      <c r="B20" s="34">
        <v>1</v>
      </c>
      <c r="C20" s="52">
        <v>48</v>
      </c>
      <c r="D20" s="258"/>
      <c r="E20" s="267"/>
      <c r="F20" s="46">
        <v>19</v>
      </c>
      <c r="G20" s="262"/>
      <c r="H20" s="268"/>
      <c r="I20" s="52">
        <v>0</v>
      </c>
      <c r="J20" s="258"/>
      <c r="K20" s="260"/>
      <c r="L20" s="46">
        <v>20</v>
      </c>
      <c r="M20" s="262"/>
      <c r="N20" s="269"/>
    </row>
    <row r="21" spans="2:14" ht="16.5" customHeight="1" thickBot="1" x14ac:dyDescent="0.3">
      <c r="B21" s="38">
        <v>0</v>
      </c>
      <c r="C21" s="53">
        <v>0</v>
      </c>
      <c r="D21" s="54"/>
      <c r="E21" s="55"/>
      <c r="F21" s="49">
        <v>0</v>
      </c>
      <c r="G21" s="40"/>
      <c r="H21" s="48"/>
      <c r="I21" s="53">
        <v>0</v>
      </c>
      <c r="J21" s="54"/>
      <c r="K21" s="55"/>
      <c r="L21" s="49">
        <v>0</v>
      </c>
      <c r="M21" s="40"/>
      <c r="N21" s="41"/>
    </row>
    <row r="23" spans="2:14" ht="15.75" thickBot="1" x14ac:dyDescent="0.3"/>
    <row r="24" spans="2:14" ht="19.5" thickBot="1" x14ac:dyDescent="0.35">
      <c r="B24" s="19"/>
      <c r="C24" s="270" t="s">
        <v>114</v>
      </c>
      <c r="D24" s="271"/>
      <c r="E24" s="272"/>
      <c r="F24" s="273" t="s">
        <v>115</v>
      </c>
      <c r="G24" s="274"/>
      <c r="H24" s="275"/>
      <c r="I24" s="270" t="s">
        <v>116</v>
      </c>
      <c r="J24" s="271"/>
      <c r="K24" s="272"/>
      <c r="L24" s="273" t="s">
        <v>136</v>
      </c>
      <c r="M24" s="274"/>
      <c r="N24" s="276"/>
    </row>
    <row r="25" spans="2:14" ht="16.5" thickBot="1" x14ac:dyDescent="0.3">
      <c r="B25" s="20" t="s">
        <v>130</v>
      </c>
      <c r="C25" s="59" t="s">
        <v>131</v>
      </c>
      <c r="D25" s="60" t="s">
        <v>132</v>
      </c>
      <c r="E25" s="61" t="s">
        <v>133</v>
      </c>
      <c r="F25" s="24" t="s">
        <v>131</v>
      </c>
      <c r="G25" s="25" t="s">
        <v>132</v>
      </c>
      <c r="H25" s="44" t="s">
        <v>133</v>
      </c>
      <c r="I25" s="59" t="s">
        <v>131</v>
      </c>
      <c r="J25" s="60" t="s">
        <v>132</v>
      </c>
      <c r="K25" s="61" t="s">
        <v>133</v>
      </c>
      <c r="L25" s="24" t="s">
        <v>131</v>
      </c>
      <c r="M25" s="25" t="s">
        <v>132</v>
      </c>
      <c r="N25" s="26" t="s">
        <v>133</v>
      </c>
    </row>
    <row r="26" spans="2:14" ht="15.75" customHeight="1" x14ac:dyDescent="0.25">
      <c r="B26" s="31">
        <v>5</v>
      </c>
      <c r="C26" s="50">
        <v>0</v>
      </c>
      <c r="D26" s="257">
        <v>33</v>
      </c>
      <c r="E26" s="259">
        <v>18</v>
      </c>
      <c r="F26" s="45">
        <v>8</v>
      </c>
      <c r="G26" s="261">
        <v>84</v>
      </c>
      <c r="H26" s="263">
        <v>41</v>
      </c>
      <c r="I26" s="50">
        <v>4</v>
      </c>
      <c r="J26" s="257">
        <v>59</v>
      </c>
      <c r="K26" s="259">
        <v>30</v>
      </c>
      <c r="L26" s="45">
        <v>25</v>
      </c>
      <c r="M26" s="261">
        <v>100</v>
      </c>
      <c r="N26" s="265">
        <v>75</v>
      </c>
    </row>
    <row r="27" spans="2:14" ht="15.75" customHeight="1" x14ac:dyDescent="0.25">
      <c r="B27" s="34">
        <v>4</v>
      </c>
      <c r="C27" s="52">
        <v>18</v>
      </c>
      <c r="D27" s="258"/>
      <c r="E27" s="260"/>
      <c r="F27" s="46">
        <v>33</v>
      </c>
      <c r="G27" s="262"/>
      <c r="H27" s="264"/>
      <c r="I27" s="52">
        <v>26</v>
      </c>
      <c r="J27" s="258"/>
      <c r="K27" s="260"/>
      <c r="L27" s="64">
        <v>50</v>
      </c>
      <c r="M27" s="262"/>
      <c r="N27" s="266"/>
    </row>
    <row r="28" spans="2:14" ht="15.75" customHeight="1" x14ac:dyDescent="0.25">
      <c r="B28" s="34">
        <v>3</v>
      </c>
      <c r="C28" s="52">
        <v>0</v>
      </c>
      <c r="D28" s="258"/>
      <c r="E28" s="267"/>
      <c r="F28" s="64">
        <v>25</v>
      </c>
      <c r="G28" s="262"/>
      <c r="H28" s="268"/>
      <c r="I28" s="52">
        <v>19</v>
      </c>
      <c r="J28" s="258"/>
      <c r="K28" s="260"/>
      <c r="L28" s="46">
        <v>25</v>
      </c>
      <c r="M28" s="262"/>
      <c r="N28" s="269"/>
    </row>
    <row r="29" spans="2:14" ht="15.75" customHeight="1" x14ac:dyDescent="0.25">
      <c r="B29" s="34">
        <v>2</v>
      </c>
      <c r="C29" s="52">
        <v>9</v>
      </c>
      <c r="D29" s="258"/>
      <c r="E29" s="267"/>
      <c r="F29" s="46">
        <v>16</v>
      </c>
      <c r="G29" s="262"/>
      <c r="H29" s="268"/>
      <c r="I29" s="36">
        <v>4</v>
      </c>
      <c r="J29" s="258"/>
      <c r="K29" s="260"/>
      <c r="L29" s="46">
        <v>0</v>
      </c>
      <c r="M29" s="262"/>
      <c r="N29" s="269"/>
    </row>
    <row r="30" spans="2:14" ht="15.75" customHeight="1" x14ac:dyDescent="0.25">
      <c r="B30" s="146">
        <v>1</v>
      </c>
      <c r="C30" s="37">
        <v>18</v>
      </c>
      <c r="D30" s="258"/>
      <c r="E30" s="267"/>
      <c r="F30" s="46">
        <v>0</v>
      </c>
      <c r="G30" s="262"/>
      <c r="H30" s="268"/>
      <c r="I30" s="52">
        <v>7</v>
      </c>
      <c r="J30" s="258"/>
      <c r="K30" s="260"/>
      <c r="L30" s="46">
        <v>0</v>
      </c>
      <c r="M30" s="262"/>
      <c r="N30" s="269"/>
    </row>
    <row r="31" spans="2:14" ht="16.5" customHeight="1" thickBot="1" x14ac:dyDescent="0.3">
      <c r="B31" s="38">
        <v>0</v>
      </c>
      <c r="C31" s="53">
        <v>67</v>
      </c>
      <c r="D31" s="54"/>
      <c r="E31" s="55"/>
      <c r="F31" s="49">
        <v>16</v>
      </c>
      <c r="G31" s="40"/>
      <c r="H31" s="48"/>
      <c r="I31" s="53">
        <v>41</v>
      </c>
      <c r="J31" s="54"/>
      <c r="K31" s="55"/>
      <c r="L31" s="49">
        <v>0</v>
      </c>
      <c r="M31" s="40"/>
      <c r="N31" s="41"/>
    </row>
    <row r="35" spans="2:30" ht="18.75" x14ac:dyDescent="0.3">
      <c r="B35" s="17" t="s">
        <v>182</v>
      </c>
    </row>
    <row r="36" spans="2:30" ht="15.75" thickBot="1" x14ac:dyDescent="0.3"/>
    <row r="37" spans="2:30" ht="19.5" thickBot="1" x14ac:dyDescent="0.35">
      <c r="B37" s="19"/>
      <c r="C37" s="277" t="s">
        <v>128</v>
      </c>
      <c r="D37" s="278"/>
      <c r="E37" s="279"/>
      <c r="F37" s="273" t="s">
        <v>83</v>
      </c>
      <c r="G37" s="274"/>
      <c r="H37" s="276"/>
      <c r="I37" s="280" t="s">
        <v>129</v>
      </c>
      <c r="J37" s="281"/>
      <c r="K37" s="282" t="s">
        <v>123</v>
      </c>
      <c r="L37" s="283"/>
      <c r="M37" s="284"/>
      <c r="R37" s="18" t="s">
        <v>127</v>
      </c>
    </row>
    <row r="38" spans="2:30" ht="16.5" thickBot="1" x14ac:dyDescent="0.3">
      <c r="B38" s="20" t="s">
        <v>130</v>
      </c>
      <c r="C38" s="21" t="s">
        <v>131</v>
      </c>
      <c r="D38" s="22" t="s">
        <v>132</v>
      </c>
      <c r="E38" s="23" t="s">
        <v>133</v>
      </c>
      <c r="F38" s="24"/>
      <c r="G38" s="25" t="s">
        <v>132</v>
      </c>
      <c r="H38" s="26" t="s">
        <v>133</v>
      </c>
      <c r="I38" s="27" t="s">
        <v>132</v>
      </c>
      <c r="J38" s="28" t="s">
        <v>133</v>
      </c>
      <c r="K38" s="29"/>
      <c r="L38" s="285" t="s">
        <v>134</v>
      </c>
      <c r="M38" s="286"/>
    </row>
    <row r="39" spans="2:30" ht="19.5" thickBot="1" x14ac:dyDescent="0.35">
      <c r="B39" s="31" t="s">
        <v>183</v>
      </c>
      <c r="C39" s="157">
        <v>3</v>
      </c>
      <c r="D39" s="309">
        <v>87</v>
      </c>
      <c r="E39" s="296">
        <v>6</v>
      </c>
      <c r="F39" s="32">
        <v>3</v>
      </c>
      <c r="G39" s="261">
        <v>77</v>
      </c>
      <c r="H39" s="265">
        <v>10</v>
      </c>
      <c r="I39" s="299">
        <v>57</v>
      </c>
      <c r="J39" s="301">
        <v>3</v>
      </c>
      <c r="K39" s="33">
        <v>3</v>
      </c>
      <c r="L39" s="303">
        <v>1.47</v>
      </c>
      <c r="M39" s="304"/>
      <c r="R39" s="19"/>
      <c r="S39" s="277" t="s">
        <v>128</v>
      </c>
      <c r="T39" s="278"/>
      <c r="U39" s="279"/>
      <c r="V39" s="273" t="s">
        <v>83</v>
      </c>
      <c r="W39" s="274"/>
      <c r="X39" s="276"/>
      <c r="Y39" s="280" t="s">
        <v>129</v>
      </c>
      <c r="Z39" s="281"/>
      <c r="AA39" s="282" t="s">
        <v>123</v>
      </c>
      <c r="AB39" s="283"/>
      <c r="AC39" s="284"/>
      <c r="AD39" s="17"/>
    </row>
    <row r="40" spans="2:30" ht="16.5" thickBot="1" x14ac:dyDescent="0.3">
      <c r="B40" s="34">
        <v>4</v>
      </c>
      <c r="C40" s="158">
        <v>3</v>
      </c>
      <c r="D40" s="310"/>
      <c r="E40" s="297"/>
      <c r="F40" s="35">
        <v>7</v>
      </c>
      <c r="G40" s="298"/>
      <c r="H40" s="266"/>
      <c r="I40" s="300"/>
      <c r="J40" s="302"/>
      <c r="K40" s="35">
        <v>0</v>
      </c>
      <c r="L40" s="305"/>
      <c r="M40" s="306"/>
      <c r="R40" s="20" t="s">
        <v>130</v>
      </c>
      <c r="S40" s="21" t="s">
        <v>131</v>
      </c>
      <c r="T40" s="22" t="s">
        <v>132</v>
      </c>
      <c r="U40" s="23" t="s">
        <v>133</v>
      </c>
      <c r="V40" s="24"/>
      <c r="W40" s="25" t="s">
        <v>132</v>
      </c>
      <c r="X40" s="26" t="s">
        <v>133</v>
      </c>
      <c r="Y40" s="27" t="s">
        <v>132</v>
      </c>
      <c r="Z40" s="28" t="s">
        <v>133</v>
      </c>
      <c r="AA40" s="29"/>
      <c r="AB40" s="285" t="s">
        <v>134</v>
      </c>
      <c r="AC40" s="286"/>
      <c r="AD40" s="30"/>
    </row>
    <row r="41" spans="2:30" ht="15.75" x14ac:dyDescent="0.25">
      <c r="B41" s="34">
        <v>3</v>
      </c>
      <c r="C41" s="158">
        <v>25</v>
      </c>
      <c r="D41" s="310"/>
      <c r="E41" s="307"/>
      <c r="F41" s="35">
        <v>10</v>
      </c>
      <c r="G41" s="298"/>
      <c r="H41" s="269"/>
      <c r="I41" s="300"/>
      <c r="J41" s="308"/>
      <c r="K41" s="35">
        <v>8</v>
      </c>
      <c r="L41" s="305"/>
      <c r="M41" s="306"/>
      <c r="R41" s="31">
        <v>5</v>
      </c>
      <c r="S41" s="50">
        <v>4</v>
      </c>
      <c r="T41" s="257">
        <v>100</v>
      </c>
      <c r="U41" s="259">
        <v>8</v>
      </c>
      <c r="V41" s="32">
        <v>0</v>
      </c>
      <c r="W41" s="261">
        <v>80</v>
      </c>
      <c r="X41" s="265">
        <v>15</v>
      </c>
      <c r="Y41" s="294">
        <v>70</v>
      </c>
      <c r="Z41" s="287">
        <v>7</v>
      </c>
      <c r="AA41" s="33">
        <v>0</v>
      </c>
      <c r="AB41" s="289">
        <v>3.14</v>
      </c>
      <c r="AC41" s="290"/>
      <c r="AD41" s="51"/>
    </row>
    <row r="42" spans="2:30" ht="15.75" x14ac:dyDescent="0.25">
      <c r="B42" s="34">
        <v>2</v>
      </c>
      <c r="C42" s="36">
        <v>31</v>
      </c>
      <c r="D42" s="310"/>
      <c r="E42" s="307"/>
      <c r="F42" s="36">
        <v>32</v>
      </c>
      <c r="G42" s="298"/>
      <c r="H42" s="269"/>
      <c r="I42" s="300"/>
      <c r="J42" s="308"/>
      <c r="K42" s="35">
        <v>27</v>
      </c>
      <c r="L42" s="305"/>
      <c r="M42" s="306"/>
      <c r="R42" s="34">
        <v>4</v>
      </c>
      <c r="S42" s="52">
        <v>4</v>
      </c>
      <c r="T42" s="258"/>
      <c r="U42" s="260"/>
      <c r="V42" s="35">
        <v>15</v>
      </c>
      <c r="W42" s="262"/>
      <c r="X42" s="266"/>
      <c r="Y42" s="295"/>
      <c r="Z42" s="288"/>
      <c r="AA42" s="35">
        <v>15</v>
      </c>
      <c r="AB42" s="291"/>
      <c r="AC42" s="292"/>
      <c r="AD42" s="51"/>
    </row>
    <row r="43" spans="2:30" ht="15.75" x14ac:dyDescent="0.25">
      <c r="B43" s="34">
        <v>1</v>
      </c>
      <c r="C43" s="158">
        <v>25</v>
      </c>
      <c r="D43" s="310"/>
      <c r="E43" s="307"/>
      <c r="F43" s="35">
        <v>26</v>
      </c>
      <c r="G43" s="298"/>
      <c r="H43" s="269"/>
      <c r="I43" s="300"/>
      <c r="J43" s="308"/>
      <c r="K43" s="159">
        <v>22</v>
      </c>
      <c r="L43" s="305"/>
      <c r="M43" s="306"/>
      <c r="R43" s="34">
        <v>3</v>
      </c>
      <c r="S43" s="52">
        <v>26</v>
      </c>
      <c r="T43" s="258"/>
      <c r="U43" s="267"/>
      <c r="V43" s="35">
        <v>30</v>
      </c>
      <c r="W43" s="262"/>
      <c r="X43" s="269"/>
      <c r="Y43" s="295"/>
      <c r="Z43" s="293"/>
      <c r="AA43" s="35">
        <v>26</v>
      </c>
      <c r="AB43" s="291"/>
      <c r="AC43" s="292"/>
      <c r="AD43" s="51"/>
    </row>
    <row r="44" spans="2:30" ht="21.75" thickBot="1" x14ac:dyDescent="0.3">
      <c r="B44" s="38">
        <v>0</v>
      </c>
      <c r="C44" s="160">
        <v>13</v>
      </c>
      <c r="D44" s="161"/>
      <c r="E44" s="162"/>
      <c r="F44" s="39">
        <v>23</v>
      </c>
      <c r="G44" s="40"/>
      <c r="H44" s="41"/>
      <c r="I44" s="163"/>
      <c r="J44" s="164"/>
      <c r="K44" s="39">
        <v>41</v>
      </c>
      <c r="L44" s="42"/>
      <c r="M44" s="43"/>
      <c r="R44" s="34">
        <v>2</v>
      </c>
      <c r="S44" s="36">
        <v>30</v>
      </c>
      <c r="T44" s="258"/>
      <c r="U44" s="267"/>
      <c r="V44" s="36">
        <v>19</v>
      </c>
      <c r="W44" s="262"/>
      <c r="X44" s="269"/>
      <c r="Y44" s="295"/>
      <c r="Z44" s="293"/>
      <c r="AA44" s="36">
        <v>26</v>
      </c>
      <c r="AB44" s="291"/>
      <c r="AC44" s="292"/>
      <c r="AD44" s="51"/>
    </row>
    <row r="45" spans="2:30" ht="15.75" x14ac:dyDescent="0.25">
      <c r="B45" s="16"/>
      <c r="C45" s="16"/>
      <c r="D45" s="16"/>
      <c r="E45" s="16"/>
      <c r="F45" s="16"/>
      <c r="G45" s="16"/>
      <c r="H45" s="16"/>
      <c r="I45" s="16"/>
      <c r="J45" s="16"/>
      <c r="R45" s="34">
        <v>1</v>
      </c>
      <c r="S45" s="52">
        <v>37</v>
      </c>
      <c r="T45" s="258"/>
      <c r="U45" s="267"/>
      <c r="V45" s="35">
        <v>15</v>
      </c>
      <c r="W45" s="262"/>
      <c r="X45" s="269"/>
      <c r="Y45" s="295"/>
      <c r="Z45" s="293"/>
      <c r="AA45" s="62">
        <v>10</v>
      </c>
      <c r="AB45" s="291"/>
      <c r="AC45" s="292"/>
      <c r="AD45" s="51"/>
    </row>
    <row r="46" spans="2:30" ht="21.75" thickBot="1" x14ac:dyDescent="0.3">
      <c r="R46" s="38">
        <v>0</v>
      </c>
      <c r="S46" s="53">
        <v>0</v>
      </c>
      <c r="T46" s="54"/>
      <c r="U46" s="55"/>
      <c r="V46" s="39">
        <v>20</v>
      </c>
      <c r="W46" s="40"/>
      <c r="X46" s="41"/>
      <c r="Y46" s="56"/>
      <c r="Z46" s="57"/>
      <c r="AA46" s="39">
        <v>20</v>
      </c>
      <c r="AB46" s="42"/>
      <c r="AC46" s="43"/>
      <c r="AD46" s="51"/>
    </row>
    <row r="47" spans="2:30" ht="19.5" thickBot="1" x14ac:dyDescent="0.35">
      <c r="B47" s="19"/>
      <c r="C47" s="277" t="s">
        <v>135</v>
      </c>
      <c r="D47" s="278"/>
      <c r="E47" s="279"/>
      <c r="F47" s="273" t="s">
        <v>84</v>
      </c>
      <c r="G47" s="274"/>
      <c r="H47" s="276"/>
      <c r="I47" s="277" t="s">
        <v>85</v>
      </c>
      <c r="J47" s="278"/>
      <c r="K47" s="279"/>
      <c r="R47" s="16"/>
      <c r="S47" s="58"/>
      <c r="T47" s="58"/>
      <c r="U47" s="58"/>
      <c r="V47" s="58"/>
      <c r="W47" s="58"/>
      <c r="X47" s="58"/>
      <c r="Y47" s="58"/>
      <c r="Z47" s="58"/>
      <c r="AA47" s="51"/>
      <c r="AB47" s="51"/>
      <c r="AC47" s="51"/>
      <c r="AD47" s="51"/>
    </row>
    <row r="48" spans="2:30" ht="16.5" thickBot="1" x14ac:dyDescent="0.3">
      <c r="B48" s="20" t="s">
        <v>130</v>
      </c>
      <c r="C48" s="21" t="s">
        <v>131</v>
      </c>
      <c r="D48" s="22" t="s">
        <v>132</v>
      </c>
      <c r="E48" s="23" t="s">
        <v>133</v>
      </c>
      <c r="F48" s="24" t="s">
        <v>131</v>
      </c>
      <c r="G48" s="25" t="s">
        <v>132</v>
      </c>
      <c r="H48" s="26" t="s">
        <v>133</v>
      </c>
      <c r="I48" s="21" t="s">
        <v>131</v>
      </c>
      <c r="J48" s="22" t="s">
        <v>132</v>
      </c>
      <c r="K48" s="23" t="s">
        <v>133</v>
      </c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2:30" ht="19.5" thickBot="1" x14ac:dyDescent="0.35">
      <c r="B49" s="31" t="s">
        <v>183</v>
      </c>
      <c r="C49" s="157">
        <v>3</v>
      </c>
      <c r="D49" s="309">
        <v>80</v>
      </c>
      <c r="E49" s="296">
        <v>6</v>
      </c>
      <c r="F49" s="45">
        <v>0</v>
      </c>
      <c r="G49" s="261">
        <v>86</v>
      </c>
      <c r="H49" s="265">
        <v>0</v>
      </c>
      <c r="I49" s="157">
        <v>0</v>
      </c>
      <c r="J49" s="309">
        <v>73</v>
      </c>
      <c r="K49" s="296">
        <v>0</v>
      </c>
      <c r="R49" s="19"/>
      <c r="S49" s="270" t="s">
        <v>135</v>
      </c>
      <c r="T49" s="271"/>
      <c r="U49" s="272"/>
      <c r="V49" s="273" t="s">
        <v>84</v>
      </c>
      <c r="W49" s="274"/>
      <c r="X49" s="275"/>
      <c r="Y49" s="270" t="s">
        <v>85</v>
      </c>
      <c r="Z49" s="271"/>
      <c r="AA49" s="272"/>
      <c r="AB49" s="273" t="s">
        <v>86</v>
      </c>
      <c r="AC49" s="274"/>
      <c r="AD49" s="276"/>
    </row>
    <row r="50" spans="2:30" ht="16.5" thickBot="1" x14ac:dyDescent="0.3">
      <c r="B50" s="34">
        <v>4</v>
      </c>
      <c r="C50" s="158">
        <v>3</v>
      </c>
      <c r="D50" s="310"/>
      <c r="E50" s="297"/>
      <c r="F50" s="46">
        <v>0</v>
      </c>
      <c r="G50" s="298"/>
      <c r="H50" s="266"/>
      <c r="I50" s="158">
        <v>0</v>
      </c>
      <c r="J50" s="310"/>
      <c r="K50" s="297"/>
      <c r="R50" s="20" t="s">
        <v>130</v>
      </c>
      <c r="S50" s="59" t="s">
        <v>131</v>
      </c>
      <c r="T50" s="60" t="s">
        <v>132</v>
      </c>
      <c r="U50" s="61" t="s">
        <v>133</v>
      </c>
      <c r="V50" s="24" t="s">
        <v>131</v>
      </c>
      <c r="W50" s="25" t="s">
        <v>132</v>
      </c>
      <c r="X50" s="44" t="s">
        <v>133</v>
      </c>
      <c r="Y50" s="59" t="s">
        <v>131</v>
      </c>
      <c r="Z50" s="60" t="s">
        <v>132</v>
      </c>
      <c r="AA50" s="61" t="s">
        <v>133</v>
      </c>
      <c r="AB50" s="24" t="s">
        <v>131</v>
      </c>
      <c r="AC50" s="25" t="s">
        <v>132</v>
      </c>
      <c r="AD50" s="26" t="s">
        <v>133</v>
      </c>
    </row>
    <row r="51" spans="2:30" ht="15.75" x14ac:dyDescent="0.25">
      <c r="B51" s="34">
        <v>3</v>
      </c>
      <c r="C51" s="158">
        <v>22</v>
      </c>
      <c r="D51" s="310"/>
      <c r="E51" s="307"/>
      <c r="F51" s="46">
        <v>14</v>
      </c>
      <c r="G51" s="298"/>
      <c r="H51" s="269"/>
      <c r="I51" s="158">
        <v>7</v>
      </c>
      <c r="J51" s="310"/>
      <c r="K51" s="297"/>
      <c r="R51" s="31">
        <v>5</v>
      </c>
      <c r="S51" s="50">
        <v>0</v>
      </c>
      <c r="T51" s="257">
        <v>100</v>
      </c>
      <c r="U51" s="259">
        <v>4</v>
      </c>
      <c r="V51" s="45">
        <v>6</v>
      </c>
      <c r="W51" s="261">
        <v>100</v>
      </c>
      <c r="X51" s="263">
        <v>6</v>
      </c>
      <c r="Y51" s="50">
        <v>0</v>
      </c>
      <c r="Z51" s="257">
        <v>100</v>
      </c>
      <c r="AA51" s="259">
        <v>0</v>
      </c>
      <c r="AB51" s="45">
        <v>11</v>
      </c>
      <c r="AC51" s="261">
        <v>100</v>
      </c>
      <c r="AD51" s="265">
        <v>22</v>
      </c>
    </row>
    <row r="52" spans="2:30" ht="15.75" x14ac:dyDescent="0.25">
      <c r="B52" s="34">
        <v>2</v>
      </c>
      <c r="C52" s="36">
        <v>25</v>
      </c>
      <c r="D52" s="310"/>
      <c r="E52" s="307"/>
      <c r="F52" s="46">
        <v>29</v>
      </c>
      <c r="G52" s="298"/>
      <c r="H52" s="269"/>
      <c r="I52" s="158">
        <v>7</v>
      </c>
      <c r="J52" s="310"/>
      <c r="K52" s="297"/>
      <c r="R52" s="34">
        <v>4</v>
      </c>
      <c r="S52" s="52">
        <v>4</v>
      </c>
      <c r="T52" s="258"/>
      <c r="U52" s="260"/>
      <c r="V52" s="46">
        <v>0</v>
      </c>
      <c r="W52" s="262"/>
      <c r="X52" s="264"/>
      <c r="Y52" s="52">
        <v>0</v>
      </c>
      <c r="Z52" s="258"/>
      <c r="AA52" s="260"/>
      <c r="AB52" s="46">
        <v>11</v>
      </c>
      <c r="AC52" s="262"/>
      <c r="AD52" s="266"/>
    </row>
    <row r="53" spans="2:30" ht="15.75" x14ac:dyDescent="0.25">
      <c r="B53" s="34">
        <v>1</v>
      </c>
      <c r="C53" s="158">
        <v>25</v>
      </c>
      <c r="D53" s="310"/>
      <c r="E53" s="307"/>
      <c r="F53" s="165">
        <v>43</v>
      </c>
      <c r="G53" s="298"/>
      <c r="H53" s="269"/>
      <c r="I53" s="37">
        <v>60</v>
      </c>
      <c r="J53" s="310"/>
      <c r="K53" s="297"/>
      <c r="R53" s="34">
        <v>3</v>
      </c>
      <c r="S53" s="52">
        <v>20</v>
      </c>
      <c r="T53" s="258"/>
      <c r="U53" s="267"/>
      <c r="V53" s="46">
        <v>25</v>
      </c>
      <c r="W53" s="262"/>
      <c r="X53" s="268"/>
      <c r="Y53" s="52">
        <v>33</v>
      </c>
      <c r="Z53" s="258"/>
      <c r="AA53" s="260"/>
      <c r="AB53" s="64">
        <v>33</v>
      </c>
      <c r="AC53" s="262"/>
      <c r="AD53" s="269"/>
    </row>
    <row r="54" spans="2:30" ht="16.5" thickBot="1" x14ac:dyDescent="0.3">
      <c r="B54" s="38">
        <v>0</v>
      </c>
      <c r="C54" s="160">
        <v>20</v>
      </c>
      <c r="D54" s="161"/>
      <c r="E54" s="162"/>
      <c r="F54" s="49">
        <v>14</v>
      </c>
      <c r="G54" s="40"/>
      <c r="H54" s="41"/>
      <c r="I54" s="53">
        <v>27</v>
      </c>
      <c r="J54" s="161"/>
      <c r="K54" s="162"/>
      <c r="R54" s="34">
        <v>2</v>
      </c>
      <c r="S54" s="52">
        <v>20</v>
      </c>
      <c r="T54" s="258"/>
      <c r="U54" s="267"/>
      <c r="V54" s="47">
        <v>50</v>
      </c>
      <c r="W54" s="262"/>
      <c r="X54" s="268"/>
      <c r="Y54" s="36">
        <v>66</v>
      </c>
      <c r="Z54" s="258"/>
      <c r="AA54" s="260"/>
      <c r="AB54" s="46">
        <v>33</v>
      </c>
      <c r="AC54" s="262"/>
      <c r="AD54" s="269"/>
    </row>
    <row r="55" spans="2:30" ht="15.75" x14ac:dyDescent="0.25">
      <c r="R55" s="34">
        <v>1</v>
      </c>
      <c r="S55" s="37">
        <v>52</v>
      </c>
      <c r="T55" s="258"/>
      <c r="U55" s="267"/>
      <c r="V55" s="46">
        <v>14</v>
      </c>
      <c r="W55" s="262"/>
      <c r="X55" s="268"/>
      <c r="Y55" s="52">
        <v>0</v>
      </c>
      <c r="Z55" s="258"/>
      <c r="AA55" s="260"/>
      <c r="AB55" s="46">
        <v>11</v>
      </c>
      <c r="AC55" s="262"/>
      <c r="AD55" s="269"/>
    </row>
    <row r="56" spans="2:30" ht="16.5" thickBot="1" x14ac:dyDescent="0.3">
      <c r="R56" s="38">
        <v>0</v>
      </c>
      <c r="S56" s="53">
        <v>0</v>
      </c>
      <c r="T56" s="54"/>
      <c r="U56" s="55"/>
      <c r="V56" s="49">
        <v>0</v>
      </c>
      <c r="W56" s="40"/>
      <c r="X56" s="48"/>
      <c r="Y56" s="53"/>
      <c r="Z56" s="54"/>
      <c r="AA56" s="55"/>
      <c r="AB56" s="49">
        <v>0</v>
      </c>
      <c r="AC56" s="40"/>
      <c r="AD56" s="41"/>
    </row>
    <row r="57" spans="2:30" ht="19.5" thickBot="1" x14ac:dyDescent="0.35">
      <c r="C57" s="319" t="s">
        <v>184</v>
      </c>
      <c r="D57" s="274"/>
      <c r="E57" s="276"/>
      <c r="F57" s="311" t="s">
        <v>115</v>
      </c>
      <c r="G57" s="312"/>
      <c r="H57" s="313"/>
      <c r="I57" s="273" t="s">
        <v>116</v>
      </c>
      <c r="J57" s="274"/>
      <c r="K57" s="276"/>
    </row>
    <row r="58" spans="2:30" ht="16.5" thickBot="1" x14ac:dyDescent="0.3">
      <c r="B58" s="20" t="s">
        <v>130</v>
      </c>
      <c r="C58" s="166" t="s">
        <v>131</v>
      </c>
      <c r="D58" s="25" t="s">
        <v>132</v>
      </c>
      <c r="E58" s="26" t="s">
        <v>133</v>
      </c>
      <c r="F58" s="21" t="s">
        <v>131</v>
      </c>
      <c r="G58" s="22" t="s">
        <v>132</v>
      </c>
      <c r="H58" s="23" t="s">
        <v>133</v>
      </c>
      <c r="I58" s="24" t="s">
        <v>131</v>
      </c>
      <c r="J58" s="25" t="s">
        <v>132</v>
      </c>
      <c r="K58" s="26" t="s">
        <v>133</v>
      </c>
    </row>
    <row r="59" spans="2:30" ht="19.5" thickBot="1" x14ac:dyDescent="0.35">
      <c r="B59" s="31">
        <v>5</v>
      </c>
      <c r="C59" s="32">
        <v>0</v>
      </c>
      <c r="D59" s="261">
        <v>70</v>
      </c>
      <c r="E59" s="265">
        <v>6</v>
      </c>
      <c r="F59" s="157">
        <v>0</v>
      </c>
      <c r="G59" s="314">
        <v>50</v>
      </c>
      <c r="H59" s="316">
        <v>50</v>
      </c>
      <c r="I59" s="45">
        <v>0</v>
      </c>
      <c r="J59" s="261">
        <v>89</v>
      </c>
      <c r="K59" s="265">
        <v>22</v>
      </c>
      <c r="R59" s="19"/>
      <c r="S59" s="270" t="s">
        <v>114</v>
      </c>
      <c r="T59" s="271"/>
      <c r="U59" s="272"/>
      <c r="V59" s="273" t="s">
        <v>115</v>
      </c>
      <c r="W59" s="274"/>
      <c r="X59" s="275"/>
      <c r="Y59" s="270" t="s">
        <v>116</v>
      </c>
      <c r="Z59" s="271"/>
      <c r="AA59" s="272"/>
      <c r="AB59" s="273" t="s">
        <v>136</v>
      </c>
      <c r="AC59" s="274"/>
      <c r="AD59" s="276"/>
    </row>
    <row r="60" spans="2:30" ht="16.5" thickBot="1" x14ac:dyDescent="0.3">
      <c r="B60" s="34">
        <v>4</v>
      </c>
      <c r="C60" s="35">
        <v>6</v>
      </c>
      <c r="D60" s="298"/>
      <c r="E60" s="266"/>
      <c r="F60" s="52">
        <v>50</v>
      </c>
      <c r="G60" s="315"/>
      <c r="H60" s="296"/>
      <c r="I60" s="46">
        <v>22</v>
      </c>
      <c r="J60" s="298"/>
      <c r="K60" s="266"/>
      <c r="R60" s="20" t="s">
        <v>130</v>
      </c>
      <c r="S60" s="59" t="s">
        <v>131</v>
      </c>
      <c r="T60" s="60" t="s">
        <v>132</v>
      </c>
      <c r="U60" s="61" t="s">
        <v>133</v>
      </c>
      <c r="V60" s="24" t="s">
        <v>131</v>
      </c>
      <c r="W60" s="25" t="s">
        <v>132</v>
      </c>
      <c r="X60" s="44" t="s">
        <v>133</v>
      </c>
      <c r="Y60" s="59" t="s">
        <v>131</v>
      </c>
      <c r="Z60" s="60" t="s">
        <v>132</v>
      </c>
      <c r="AA60" s="61" t="s">
        <v>133</v>
      </c>
      <c r="AB60" s="24" t="s">
        <v>131</v>
      </c>
      <c r="AC60" s="25" t="s">
        <v>132</v>
      </c>
      <c r="AD60" s="26" t="s">
        <v>133</v>
      </c>
    </row>
    <row r="61" spans="2:30" ht="15.75" x14ac:dyDescent="0.25">
      <c r="B61" s="34">
        <v>3</v>
      </c>
      <c r="C61" s="35">
        <v>12</v>
      </c>
      <c r="D61" s="298"/>
      <c r="E61" s="269"/>
      <c r="F61" s="158">
        <v>0</v>
      </c>
      <c r="G61" s="315"/>
      <c r="H61" s="317"/>
      <c r="I61" s="46">
        <v>0</v>
      </c>
      <c r="J61" s="298"/>
      <c r="K61" s="269"/>
      <c r="R61" s="31">
        <v>5</v>
      </c>
      <c r="S61" s="50">
        <v>0</v>
      </c>
      <c r="T61" s="257">
        <v>55</v>
      </c>
      <c r="U61" s="259">
        <v>18</v>
      </c>
      <c r="V61" s="45">
        <v>8</v>
      </c>
      <c r="W61" s="261">
        <v>84</v>
      </c>
      <c r="X61" s="263">
        <v>50</v>
      </c>
      <c r="Y61" s="50">
        <v>0</v>
      </c>
      <c r="Z61" s="257">
        <v>76</v>
      </c>
      <c r="AA61" s="259">
        <v>38</v>
      </c>
      <c r="AB61" s="45">
        <v>25</v>
      </c>
      <c r="AC61" s="261">
        <v>100</v>
      </c>
      <c r="AD61" s="265">
        <v>100</v>
      </c>
    </row>
    <row r="62" spans="2:30" ht="15.75" x14ac:dyDescent="0.25">
      <c r="B62" s="34">
        <v>2</v>
      </c>
      <c r="C62" s="35">
        <v>6</v>
      </c>
      <c r="D62" s="298"/>
      <c r="E62" s="269"/>
      <c r="F62" s="36">
        <v>0</v>
      </c>
      <c r="G62" s="315"/>
      <c r="H62" s="318"/>
      <c r="I62" s="46">
        <v>0</v>
      </c>
      <c r="J62" s="298"/>
      <c r="K62" s="269"/>
      <c r="R62" s="34">
        <v>4</v>
      </c>
      <c r="S62" s="52">
        <v>18</v>
      </c>
      <c r="T62" s="258"/>
      <c r="U62" s="260"/>
      <c r="V62" s="64">
        <v>42</v>
      </c>
      <c r="W62" s="262"/>
      <c r="X62" s="264"/>
      <c r="Y62" s="52">
        <v>38</v>
      </c>
      <c r="Z62" s="258"/>
      <c r="AA62" s="260"/>
      <c r="AB62" s="64">
        <v>75</v>
      </c>
      <c r="AC62" s="262"/>
      <c r="AD62" s="266"/>
    </row>
    <row r="63" spans="2:30" ht="15.75" x14ac:dyDescent="0.25">
      <c r="B63" s="34">
        <v>1</v>
      </c>
      <c r="C63" s="37">
        <v>47</v>
      </c>
      <c r="D63" s="298"/>
      <c r="E63" s="269"/>
      <c r="F63" s="52">
        <v>0</v>
      </c>
      <c r="G63" s="309"/>
      <c r="H63" s="296"/>
      <c r="I63" s="165">
        <v>67</v>
      </c>
      <c r="J63" s="298"/>
      <c r="K63" s="269"/>
      <c r="R63" s="34">
        <v>3</v>
      </c>
      <c r="S63" s="52">
        <v>0</v>
      </c>
      <c r="T63" s="258"/>
      <c r="U63" s="267"/>
      <c r="V63" s="46">
        <v>25</v>
      </c>
      <c r="W63" s="262"/>
      <c r="X63" s="268"/>
      <c r="Y63" s="66">
        <v>24</v>
      </c>
      <c r="Z63" s="258"/>
      <c r="AA63" s="260"/>
      <c r="AB63" s="46">
        <v>0</v>
      </c>
      <c r="AC63" s="262"/>
      <c r="AD63" s="269"/>
    </row>
    <row r="64" spans="2:30" ht="16.5" thickBot="1" x14ac:dyDescent="0.3">
      <c r="B64" s="38">
        <v>0</v>
      </c>
      <c r="C64" s="39">
        <v>30</v>
      </c>
      <c r="D64" s="40"/>
      <c r="E64" s="41"/>
      <c r="F64" s="53">
        <v>50</v>
      </c>
      <c r="G64" s="161"/>
      <c r="H64" s="162"/>
      <c r="I64" s="49">
        <v>11</v>
      </c>
      <c r="J64" s="40"/>
      <c r="K64" s="41"/>
      <c r="R64" s="34">
        <v>2</v>
      </c>
      <c r="S64" s="52">
        <v>0</v>
      </c>
      <c r="T64" s="258"/>
      <c r="U64" s="267"/>
      <c r="V64" s="46">
        <v>8</v>
      </c>
      <c r="W64" s="262"/>
      <c r="X64" s="268"/>
      <c r="Y64" s="52">
        <v>5</v>
      </c>
      <c r="Z64" s="258"/>
      <c r="AA64" s="260"/>
      <c r="AB64" s="46">
        <v>0</v>
      </c>
      <c r="AC64" s="262"/>
      <c r="AD64" s="269"/>
    </row>
    <row r="65" spans="18:30" ht="15.75" x14ac:dyDescent="0.25">
      <c r="R65" s="65">
        <v>1</v>
      </c>
      <c r="S65" s="52">
        <v>36</v>
      </c>
      <c r="T65" s="258"/>
      <c r="U65" s="267"/>
      <c r="V65" s="46">
        <v>0</v>
      </c>
      <c r="W65" s="262"/>
      <c r="X65" s="268"/>
      <c r="Y65" s="52">
        <v>9</v>
      </c>
      <c r="Z65" s="258"/>
      <c r="AA65" s="260"/>
      <c r="AB65" s="46">
        <v>0</v>
      </c>
      <c r="AC65" s="262"/>
      <c r="AD65" s="269"/>
    </row>
    <row r="66" spans="18:30" ht="16.5" thickBot="1" x14ac:dyDescent="0.3">
      <c r="R66" s="38">
        <v>0</v>
      </c>
      <c r="S66" s="53">
        <v>45</v>
      </c>
      <c r="T66" s="54"/>
      <c r="U66" s="55"/>
      <c r="V66" s="49">
        <v>16</v>
      </c>
      <c r="W66" s="40"/>
      <c r="X66" s="48"/>
      <c r="Y66" s="53">
        <v>24</v>
      </c>
      <c r="Z66" s="54"/>
      <c r="AA66" s="55"/>
      <c r="AB66" s="49"/>
      <c r="AC66" s="40"/>
      <c r="AD66" s="41"/>
    </row>
  </sheetData>
  <mergeCells count="133">
    <mergeCell ref="F57:H57"/>
    <mergeCell ref="I57:K57"/>
    <mergeCell ref="G59:G63"/>
    <mergeCell ref="H59:H60"/>
    <mergeCell ref="J59:J63"/>
    <mergeCell ref="K59:K60"/>
    <mergeCell ref="H61:H63"/>
    <mergeCell ref="K61:K63"/>
    <mergeCell ref="C47:E47"/>
    <mergeCell ref="C57:E57"/>
    <mergeCell ref="I47:K47"/>
    <mergeCell ref="F47:H47"/>
    <mergeCell ref="D49:D53"/>
    <mergeCell ref="E49:E50"/>
    <mergeCell ref="D59:D63"/>
    <mergeCell ref="E59:E60"/>
    <mergeCell ref="J49:J53"/>
    <mergeCell ref="K49:K50"/>
    <mergeCell ref="G49:G53"/>
    <mergeCell ref="H49:H50"/>
    <mergeCell ref="E51:E53"/>
    <mergeCell ref="E61:E63"/>
    <mergeCell ref="K51:K53"/>
    <mergeCell ref="H51:H53"/>
    <mergeCell ref="C37:E37"/>
    <mergeCell ref="F37:H37"/>
    <mergeCell ref="I37:J37"/>
    <mergeCell ref="K37:M37"/>
    <mergeCell ref="L38:M38"/>
    <mergeCell ref="E39:E40"/>
    <mergeCell ref="G39:G43"/>
    <mergeCell ref="H39:H40"/>
    <mergeCell ref="I39:I43"/>
    <mergeCell ref="J39:J40"/>
    <mergeCell ref="L39:M43"/>
    <mergeCell ref="E41:E43"/>
    <mergeCell ref="H41:H43"/>
    <mergeCell ref="J41:J43"/>
    <mergeCell ref="D39:D43"/>
    <mergeCell ref="C4:E4"/>
    <mergeCell ref="F4:H4"/>
    <mergeCell ref="I4:J4"/>
    <mergeCell ref="K4:M4"/>
    <mergeCell ref="L5:M5"/>
    <mergeCell ref="C14:E14"/>
    <mergeCell ref="F14:H14"/>
    <mergeCell ref="I14:K14"/>
    <mergeCell ref="M16:M20"/>
    <mergeCell ref="L14:N14"/>
    <mergeCell ref="J6:J7"/>
    <mergeCell ref="L6:M10"/>
    <mergeCell ref="E8:E10"/>
    <mergeCell ref="H8:H10"/>
    <mergeCell ref="J8:J10"/>
    <mergeCell ref="D6:D10"/>
    <mergeCell ref="E6:E7"/>
    <mergeCell ref="G6:G10"/>
    <mergeCell ref="H6:H7"/>
    <mergeCell ref="I6:I10"/>
    <mergeCell ref="N16:N17"/>
    <mergeCell ref="E18:E20"/>
    <mergeCell ref="H18:H20"/>
    <mergeCell ref="K18:K20"/>
    <mergeCell ref="N18:N20"/>
    <mergeCell ref="K16:K17"/>
    <mergeCell ref="D16:D20"/>
    <mergeCell ref="E16:E17"/>
    <mergeCell ref="G16:G20"/>
    <mergeCell ref="H16:H17"/>
    <mergeCell ref="J16:J20"/>
    <mergeCell ref="C24:E24"/>
    <mergeCell ref="F24:H24"/>
    <mergeCell ref="I24:K24"/>
    <mergeCell ref="L24:N24"/>
    <mergeCell ref="D26:D30"/>
    <mergeCell ref="E26:E27"/>
    <mergeCell ref="G26:G30"/>
    <mergeCell ref="H26:H27"/>
    <mergeCell ref="J26:J30"/>
    <mergeCell ref="K26:K27"/>
    <mergeCell ref="M26:M30"/>
    <mergeCell ref="N26:N27"/>
    <mergeCell ref="E28:E30"/>
    <mergeCell ref="H28:H30"/>
    <mergeCell ref="K28:K30"/>
    <mergeCell ref="N28:N30"/>
    <mergeCell ref="S39:U39"/>
    <mergeCell ref="V39:X39"/>
    <mergeCell ref="Y39:Z39"/>
    <mergeCell ref="AA39:AC39"/>
    <mergeCell ref="AB40:AC40"/>
    <mergeCell ref="S49:U49"/>
    <mergeCell ref="V49:X49"/>
    <mergeCell ref="Y49:AA49"/>
    <mergeCell ref="AC51:AC55"/>
    <mergeCell ref="AB49:AD49"/>
    <mergeCell ref="Z41:Z42"/>
    <mergeCell ref="AB41:AC45"/>
    <mergeCell ref="U43:U45"/>
    <mergeCell ref="X43:X45"/>
    <mergeCell ref="Z43:Z45"/>
    <mergeCell ref="T41:T45"/>
    <mergeCell ref="U41:U42"/>
    <mergeCell ref="W41:W45"/>
    <mergeCell ref="X41:X42"/>
    <mergeCell ref="Y41:Y45"/>
    <mergeCell ref="AD51:AD52"/>
    <mergeCell ref="U53:U55"/>
    <mergeCell ref="X53:X55"/>
    <mergeCell ref="AA53:AA55"/>
    <mergeCell ref="AD53:AD55"/>
    <mergeCell ref="AA51:AA52"/>
    <mergeCell ref="T51:T55"/>
    <mergeCell ref="U51:U52"/>
    <mergeCell ref="W51:W55"/>
    <mergeCell ref="X51:X52"/>
    <mergeCell ref="Z51:Z55"/>
    <mergeCell ref="S59:U59"/>
    <mergeCell ref="V59:X59"/>
    <mergeCell ref="Y59:AA59"/>
    <mergeCell ref="AB59:AD59"/>
    <mergeCell ref="T61:T65"/>
    <mergeCell ref="U61:U62"/>
    <mergeCell ref="W61:W65"/>
    <mergeCell ref="X61:X62"/>
    <mergeCell ref="Z61:Z65"/>
    <mergeCell ref="AA61:AA62"/>
    <mergeCell ref="AC61:AC65"/>
    <mergeCell ref="AD61:AD62"/>
    <mergeCell ref="U63:U65"/>
    <mergeCell ref="X63:X65"/>
    <mergeCell ref="AA63:AA65"/>
    <mergeCell ref="AD63:AD65"/>
  </mergeCells>
  <pageMargins left="0.7" right="0.7" top="0.75" bottom="0.75" header="0.3" footer="0.3"/>
  <pageSetup paperSize="9" scale="6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8"/>
  <sheetViews>
    <sheetView zoomScale="70" zoomScaleNormal="70" workbookViewId="0">
      <selection activeCell="J20" sqref="J20"/>
    </sheetView>
  </sheetViews>
  <sheetFormatPr defaultRowHeight="15" x14ac:dyDescent="0.25"/>
  <cols>
    <col min="4" max="5" width="12.7109375" customWidth="1"/>
    <col min="6" max="6" width="13" customWidth="1"/>
    <col min="7" max="19" width="12.7109375" customWidth="1"/>
  </cols>
  <sheetData>
    <row r="2" spans="2:15" ht="15.75" x14ac:dyDescent="0.25">
      <c r="B2" s="141" t="s">
        <v>179</v>
      </c>
    </row>
    <row r="3" spans="2:15" ht="19.5" thickBot="1" x14ac:dyDescent="0.3">
      <c r="B3" s="18"/>
    </row>
    <row r="4" spans="2:15" ht="33" customHeight="1" thickBot="1" x14ac:dyDescent="0.3">
      <c r="D4" s="340" t="s">
        <v>159</v>
      </c>
      <c r="E4" s="333"/>
      <c r="F4" s="334"/>
      <c r="G4" s="332" t="s">
        <v>160</v>
      </c>
      <c r="H4" s="333"/>
      <c r="I4" s="341"/>
      <c r="J4" s="340" t="s">
        <v>161</v>
      </c>
      <c r="K4" s="333"/>
      <c r="L4" s="334"/>
      <c r="M4" s="332" t="s">
        <v>165</v>
      </c>
      <c r="N4" s="333"/>
      <c r="O4" s="334"/>
    </row>
    <row r="5" spans="2:15" ht="48" customHeight="1" thickBot="1" x14ac:dyDescent="0.3">
      <c r="B5" s="324" t="s">
        <v>142</v>
      </c>
      <c r="C5" s="325"/>
      <c r="D5" s="122" t="s">
        <v>178</v>
      </c>
      <c r="E5" s="123" t="s">
        <v>177</v>
      </c>
      <c r="F5" s="124" t="s">
        <v>118</v>
      </c>
      <c r="G5" s="122" t="s">
        <v>178</v>
      </c>
      <c r="H5" s="123" t="s">
        <v>177</v>
      </c>
      <c r="I5" s="125" t="s">
        <v>118</v>
      </c>
      <c r="J5" s="122" t="s">
        <v>178</v>
      </c>
      <c r="K5" s="123" t="s">
        <v>177</v>
      </c>
      <c r="L5" s="124" t="s">
        <v>118</v>
      </c>
      <c r="M5" s="122" t="s">
        <v>178</v>
      </c>
      <c r="N5" s="123" t="s">
        <v>177</v>
      </c>
      <c r="O5" s="124" t="s">
        <v>118</v>
      </c>
    </row>
    <row r="6" spans="2:15" ht="15.75" x14ac:dyDescent="0.25">
      <c r="B6" s="328" t="s">
        <v>119</v>
      </c>
      <c r="C6" s="329"/>
      <c r="D6" s="114">
        <v>2.2999999999999998</v>
      </c>
      <c r="E6" s="106">
        <f>(SUM($D$6:$D$15)-D6)/9</f>
        <v>2.9855555555555555</v>
      </c>
      <c r="F6" s="135">
        <f>D6-E6</f>
        <v>-0.6855555555555557</v>
      </c>
      <c r="G6" s="109">
        <v>2.5</v>
      </c>
      <c r="H6" s="106">
        <f>(SUM($G$6:$G$15)-G6)/9</f>
        <v>3.3011111111111111</v>
      </c>
      <c r="I6" s="138">
        <f>G6-H6</f>
        <v>-0.80111111111111111</v>
      </c>
      <c r="J6" s="118">
        <v>2.59</v>
      </c>
      <c r="K6" s="106">
        <f>(SUM($J$6:$J$15)-J6)/9</f>
        <v>3.1855555555555553</v>
      </c>
      <c r="L6" s="135">
        <f>J6-K6</f>
        <v>-0.59555555555555539</v>
      </c>
      <c r="M6" s="109">
        <v>2.65</v>
      </c>
      <c r="N6" s="106">
        <f>(SUM($M$6:$M$15)-M6)/9</f>
        <v>3.12</v>
      </c>
      <c r="O6" s="135">
        <f>M6-N6</f>
        <v>-0.4700000000000002</v>
      </c>
    </row>
    <row r="7" spans="2:15" ht="15.75" x14ac:dyDescent="0.25">
      <c r="B7" s="320" t="s">
        <v>120</v>
      </c>
      <c r="C7" s="321"/>
      <c r="D7" s="115">
        <v>2.23</v>
      </c>
      <c r="E7" s="103">
        <f t="shared" ref="E7:E15" si="0">(SUM($D$6:$D$15)-D7)/9</f>
        <v>2.9933333333333336</v>
      </c>
      <c r="F7" s="136">
        <f t="shared" ref="F7:F15" si="1">D7-E7</f>
        <v>-0.76333333333333364</v>
      </c>
      <c r="G7" s="110">
        <v>2.44</v>
      </c>
      <c r="H7" s="103">
        <f t="shared" ref="H7:H15" si="2">(SUM($G$6:$G$15)-G7)/9</f>
        <v>3.3077777777777779</v>
      </c>
      <c r="I7" s="139">
        <f t="shared" ref="I7:I15" si="3">G7-H7</f>
        <v>-0.86777777777777798</v>
      </c>
      <c r="J7" s="126">
        <v>2.4300000000000002</v>
      </c>
      <c r="K7" s="103">
        <f t="shared" ref="K7:K15" si="4">(SUM($J$6:$J$15)-J7)/9</f>
        <v>3.2033333333333331</v>
      </c>
      <c r="L7" s="136">
        <f t="shared" ref="L7:L15" si="5">J7-K7</f>
        <v>-0.77333333333333298</v>
      </c>
      <c r="M7" s="110">
        <v>2.62</v>
      </c>
      <c r="N7" s="103">
        <f t="shared" ref="N7:N15" si="6">(SUM($M$6:$M$15)-M7)/9</f>
        <v>3.1233333333333331</v>
      </c>
      <c r="O7" s="136">
        <f t="shared" ref="O7:O15" si="7">M7-N7</f>
        <v>-0.50333333333333297</v>
      </c>
    </row>
    <row r="8" spans="2:15" ht="15.75" x14ac:dyDescent="0.25">
      <c r="B8" s="320" t="s">
        <v>83</v>
      </c>
      <c r="C8" s="321"/>
      <c r="D8" s="115">
        <v>2.59</v>
      </c>
      <c r="E8" s="103">
        <f t="shared" si="0"/>
        <v>2.9533333333333336</v>
      </c>
      <c r="F8" s="136">
        <f t="shared" si="1"/>
        <v>-0.36333333333333373</v>
      </c>
      <c r="G8" s="110">
        <v>2.88</v>
      </c>
      <c r="H8" s="103">
        <f t="shared" si="2"/>
        <v>3.2588888888888889</v>
      </c>
      <c r="I8" s="139">
        <f t="shared" si="3"/>
        <v>-0.37888888888888905</v>
      </c>
      <c r="J8" s="120">
        <v>3.1</v>
      </c>
      <c r="K8" s="103">
        <f t="shared" si="4"/>
        <v>3.1288888888888886</v>
      </c>
      <c r="L8" s="136">
        <f t="shared" si="5"/>
        <v>-2.888888888888852E-2</v>
      </c>
      <c r="M8" s="112">
        <v>3.1</v>
      </c>
      <c r="N8" s="103">
        <f t="shared" si="6"/>
        <v>3.07</v>
      </c>
      <c r="O8" s="136">
        <f t="shared" si="7"/>
        <v>3.0000000000000249E-2</v>
      </c>
    </row>
    <row r="9" spans="2:15" ht="15.75" x14ac:dyDescent="0.25">
      <c r="B9" s="320" t="s">
        <v>84</v>
      </c>
      <c r="C9" s="321"/>
      <c r="D9" s="115">
        <v>2.04</v>
      </c>
      <c r="E9" s="103">
        <f t="shared" si="0"/>
        <v>3.0144444444444449</v>
      </c>
      <c r="F9" s="136">
        <f t="shared" si="1"/>
        <v>-0.97444444444444489</v>
      </c>
      <c r="G9" s="110">
        <v>2.48</v>
      </c>
      <c r="H9" s="103">
        <f t="shared" si="2"/>
        <v>3.3033333333333332</v>
      </c>
      <c r="I9" s="139">
        <f t="shared" si="3"/>
        <v>-0.82333333333333325</v>
      </c>
      <c r="J9" s="120">
        <v>2.83</v>
      </c>
      <c r="K9" s="103">
        <f t="shared" si="4"/>
        <v>3.1588888888888889</v>
      </c>
      <c r="L9" s="136">
        <f t="shared" si="5"/>
        <v>-0.32888888888888879</v>
      </c>
      <c r="M9" s="110">
        <v>2.92</v>
      </c>
      <c r="N9" s="103">
        <f t="shared" si="6"/>
        <v>3.0900000000000003</v>
      </c>
      <c r="O9" s="136">
        <f t="shared" si="7"/>
        <v>-0.17000000000000037</v>
      </c>
    </row>
    <row r="10" spans="2:15" ht="15.75" x14ac:dyDescent="0.25">
      <c r="B10" s="320" t="s">
        <v>85</v>
      </c>
      <c r="C10" s="321"/>
      <c r="D10" s="115">
        <v>2.2200000000000002</v>
      </c>
      <c r="E10" s="103">
        <f t="shared" si="0"/>
        <v>2.9944444444444449</v>
      </c>
      <c r="F10" s="136">
        <f t="shared" si="1"/>
        <v>-0.77444444444444471</v>
      </c>
      <c r="G10" s="110">
        <v>2.75</v>
      </c>
      <c r="H10" s="103">
        <f t="shared" si="2"/>
        <v>3.2733333333333334</v>
      </c>
      <c r="I10" s="139">
        <f t="shared" si="3"/>
        <v>-0.52333333333333343</v>
      </c>
      <c r="J10" s="120">
        <v>2.97</v>
      </c>
      <c r="K10" s="103">
        <f t="shared" si="4"/>
        <v>3.1433333333333331</v>
      </c>
      <c r="L10" s="136">
        <f t="shared" si="5"/>
        <v>-0.1733333333333329</v>
      </c>
      <c r="M10" s="111">
        <v>2.61</v>
      </c>
      <c r="N10" s="103">
        <f t="shared" si="6"/>
        <v>3.1244444444444444</v>
      </c>
      <c r="O10" s="136">
        <f t="shared" si="7"/>
        <v>-0.51444444444444448</v>
      </c>
    </row>
    <row r="11" spans="2:15" ht="15.75" x14ac:dyDescent="0.25">
      <c r="B11" s="320" t="s">
        <v>86</v>
      </c>
      <c r="C11" s="321"/>
      <c r="D11" s="115">
        <v>3.83</v>
      </c>
      <c r="E11" s="103">
        <f t="shared" si="0"/>
        <v>2.815555555555556</v>
      </c>
      <c r="F11" s="136">
        <f t="shared" si="1"/>
        <v>1.014444444444444</v>
      </c>
      <c r="G11" s="110">
        <v>4.17</v>
      </c>
      <c r="H11" s="103">
        <f t="shared" si="2"/>
        <v>3.1155555555555554</v>
      </c>
      <c r="I11" s="139">
        <f t="shared" si="3"/>
        <v>1.0544444444444445</v>
      </c>
      <c r="J11" s="119">
        <v>3.28</v>
      </c>
      <c r="K11" s="103">
        <f t="shared" si="4"/>
        <v>3.1088888888888886</v>
      </c>
      <c r="L11" s="136">
        <f t="shared" si="5"/>
        <v>0.17111111111111121</v>
      </c>
      <c r="M11" s="111">
        <v>2.75</v>
      </c>
      <c r="N11" s="103">
        <f t="shared" si="6"/>
        <v>3.108888888888889</v>
      </c>
      <c r="O11" s="136">
        <f t="shared" si="7"/>
        <v>-0.35888888888888903</v>
      </c>
    </row>
    <row r="12" spans="2:15" ht="15.75" x14ac:dyDescent="0.25">
      <c r="B12" s="320" t="s">
        <v>114</v>
      </c>
      <c r="C12" s="321"/>
      <c r="D12" s="115">
        <v>2.0299999999999998</v>
      </c>
      <c r="E12" s="103">
        <f t="shared" si="0"/>
        <v>3.0155555555555558</v>
      </c>
      <c r="F12" s="136">
        <f t="shared" si="1"/>
        <v>-0.98555555555555596</v>
      </c>
      <c r="G12" s="110">
        <v>2.17</v>
      </c>
      <c r="H12" s="103">
        <f t="shared" si="2"/>
        <v>3.3377777777777777</v>
      </c>
      <c r="I12" s="139">
        <f t="shared" si="3"/>
        <v>-1.1677777777777778</v>
      </c>
      <c r="J12" s="126">
        <v>2.17</v>
      </c>
      <c r="K12" s="103">
        <f t="shared" si="4"/>
        <v>3.2322222222222217</v>
      </c>
      <c r="L12" s="136">
        <f t="shared" si="5"/>
        <v>-1.0622222222222217</v>
      </c>
      <c r="M12" s="111">
        <v>2.5</v>
      </c>
      <c r="N12" s="103">
        <f t="shared" si="6"/>
        <v>3.1366666666666667</v>
      </c>
      <c r="O12" s="136">
        <f t="shared" si="7"/>
        <v>-0.63666666666666671</v>
      </c>
    </row>
    <row r="13" spans="2:15" ht="15.75" x14ac:dyDescent="0.25">
      <c r="B13" s="320" t="s">
        <v>115</v>
      </c>
      <c r="C13" s="321"/>
      <c r="D13" s="115">
        <v>3.35</v>
      </c>
      <c r="E13" s="103">
        <f t="shared" si="0"/>
        <v>2.8688888888888888</v>
      </c>
      <c r="F13" s="136">
        <f t="shared" si="1"/>
        <v>0.48111111111111127</v>
      </c>
      <c r="G13" s="110">
        <v>3.69</v>
      </c>
      <c r="H13" s="103">
        <f t="shared" si="2"/>
        <v>3.1688888888888886</v>
      </c>
      <c r="I13" s="139">
        <f t="shared" si="3"/>
        <v>0.5211111111111113</v>
      </c>
      <c r="J13" s="120">
        <v>3.73</v>
      </c>
      <c r="K13" s="103">
        <f t="shared" si="4"/>
        <v>3.0588888888888888</v>
      </c>
      <c r="L13" s="136">
        <f t="shared" si="5"/>
        <v>0.67111111111111121</v>
      </c>
      <c r="M13" s="111">
        <v>3.53</v>
      </c>
      <c r="N13" s="103">
        <f t="shared" si="6"/>
        <v>3.0222222222222221</v>
      </c>
      <c r="O13" s="136">
        <f t="shared" si="7"/>
        <v>0.50777777777777766</v>
      </c>
    </row>
    <row r="14" spans="2:15" ht="15.75" x14ac:dyDescent="0.25">
      <c r="B14" s="107" t="s">
        <v>116</v>
      </c>
      <c r="C14" s="104"/>
      <c r="D14" s="115">
        <v>3.66</v>
      </c>
      <c r="E14" s="103">
        <f t="shared" si="0"/>
        <v>2.8344444444444448</v>
      </c>
      <c r="F14" s="136">
        <f t="shared" si="1"/>
        <v>0.82555555555555538</v>
      </c>
      <c r="G14" s="110">
        <v>4.1900000000000004</v>
      </c>
      <c r="H14" s="103">
        <f t="shared" si="2"/>
        <v>3.1133333333333333</v>
      </c>
      <c r="I14" s="139">
        <f t="shared" si="3"/>
        <v>1.0766666666666671</v>
      </c>
      <c r="J14" s="119">
        <v>3.22</v>
      </c>
      <c r="K14" s="103">
        <f t="shared" si="4"/>
        <v>3.1155555555555554</v>
      </c>
      <c r="L14" s="136">
        <f t="shared" si="5"/>
        <v>0.10444444444444478</v>
      </c>
      <c r="M14" s="110">
        <v>3.36</v>
      </c>
      <c r="N14" s="103">
        <f t="shared" si="6"/>
        <v>3.0411111111111113</v>
      </c>
      <c r="O14" s="136">
        <f t="shared" si="7"/>
        <v>0.31888888888888856</v>
      </c>
    </row>
    <row r="15" spans="2:15" ht="16.5" thickBot="1" x14ac:dyDescent="0.3">
      <c r="B15" s="322" t="s">
        <v>121</v>
      </c>
      <c r="C15" s="323"/>
      <c r="D15" s="116">
        <v>4.92</v>
      </c>
      <c r="E15" s="108">
        <f t="shared" si="0"/>
        <v>2.6944444444444446</v>
      </c>
      <c r="F15" s="137">
        <f t="shared" si="1"/>
        <v>2.2255555555555553</v>
      </c>
      <c r="G15" s="113">
        <v>4.9400000000000004</v>
      </c>
      <c r="H15" s="108">
        <f t="shared" si="2"/>
        <v>3.03</v>
      </c>
      <c r="I15" s="140">
        <f t="shared" si="3"/>
        <v>1.9100000000000006</v>
      </c>
      <c r="J15" s="121">
        <v>4.9400000000000004</v>
      </c>
      <c r="K15" s="108">
        <f t="shared" si="4"/>
        <v>2.9244444444444442</v>
      </c>
      <c r="L15" s="137">
        <f t="shared" si="5"/>
        <v>2.0155555555555562</v>
      </c>
      <c r="M15" s="147">
        <v>4.6900000000000004</v>
      </c>
      <c r="N15" s="105">
        <f t="shared" si="6"/>
        <v>2.8933333333333331</v>
      </c>
      <c r="O15" s="148">
        <f t="shared" si="7"/>
        <v>1.7966666666666673</v>
      </c>
    </row>
    <row r="16" spans="2:15" ht="32.25" customHeight="1" thickBot="1" x14ac:dyDescent="0.3">
      <c r="B16" s="326" t="s">
        <v>176</v>
      </c>
      <c r="C16" s="327"/>
      <c r="D16" s="117">
        <f>SUM(D6:D15)/10</f>
        <v>2.9170000000000003</v>
      </c>
      <c r="E16" s="335"/>
      <c r="F16" s="336"/>
      <c r="G16" s="151">
        <f>SUM(G6:G15)/10</f>
        <v>3.2210000000000001</v>
      </c>
      <c r="H16" s="337"/>
      <c r="I16" s="338"/>
      <c r="J16" s="206">
        <f>SUM(J6:J15)/10</f>
        <v>3.1259999999999999</v>
      </c>
      <c r="K16" s="335"/>
      <c r="L16" s="336"/>
      <c r="M16" s="155">
        <f>SUM(M6:M15)/10</f>
        <v>3.073</v>
      </c>
      <c r="N16" s="339"/>
      <c r="O16" s="338"/>
    </row>
    <row r="17" spans="2:15" ht="29.25" customHeight="1" thickBot="1" x14ac:dyDescent="0.3">
      <c r="B17" s="330" t="s">
        <v>140</v>
      </c>
      <c r="C17" s="331"/>
      <c r="D17" s="117">
        <v>2.63</v>
      </c>
      <c r="G17" s="154">
        <v>2.93</v>
      </c>
      <c r="H17" s="142"/>
      <c r="I17" s="143"/>
      <c r="J17" s="151">
        <v>3.14</v>
      </c>
      <c r="M17" s="153">
        <v>3.03</v>
      </c>
      <c r="N17" s="142"/>
      <c r="O17" s="143"/>
    </row>
    <row r="18" spans="2:15" ht="32.25" customHeight="1" thickBot="1" x14ac:dyDescent="0.3">
      <c r="B18" s="326" t="s">
        <v>180</v>
      </c>
      <c r="C18" s="327"/>
      <c r="D18" s="207">
        <v>52</v>
      </c>
      <c r="E18" s="208"/>
      <c r="F18" s="208"/>
      <c r="G18" s="207">
        <v>52.3</v>
      </c>
      <c r="H18" s="149"/>
      <c r="I18" s="150"/>
      <c r="J18" s="152">
        <v>55.1</v>
      </c>
      <c r="K18" s="142"/>
      <c r="L18" s="142"/>
      <c r="M18" s="156">
        <v>52.8</v>
      </c>
      <c r="N18" s="149"/>
      <c r="O18" s="150"/>
    </row>
  </sheetData>
  <mergeCells count="21">
    <mergeCell ref="M4:O4"/>
    <mergeCell ref="E16:F16"/>
    <mergeCell ref="H16:I16"/>
    <mergeCell ref="K16:L16"/>
    <mergeCell ref="N16:O16"/>
    <mergeCell ref="D4:F4"/>
    <mergeCell ref="G4:I4"/>
    <mergeCell ref="J4:L4"/>
    <mergeCell ref="B13:C13"/>
    <mergeCell ref="B15:C15"/>
    <mergeCell ref="B5:C5"/>
    <mergeCell ref="B18:C18"/>
    <mergeCell ref="B6:C6"/>
    <mergeCell ref="B12:C12"/>
    <mergeCell ref="B16:C16"/>
    <mergeCell ref="B8:C8"/>
    <mergeCell ref="B11:C11"/>
    <mergeCell ref="B7:C7"/>
    <mergeCell ref="B10:C10"/>
    <mergeCell ref="B9:C9"/>
    <mergeCell ref="B17:C17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73"/>
  <sheetViews>
    <sheetView tabSelected="1" topLeftCell="A22" zoomScale="85" zoomScaleNormal="85" workbookViewId="0">
      <selection activeCell="Q50" sqref="Q50"/>
    </sheetView>
  </sheetViews>
  <sheetFormatPr defaultRowHeight="15" x14ac:dyDescent="0.25"/>
  <cols>
    <col min="4" max="4" width="13" customWidth="1"/>
    <col min="5" max="5" width="14.28515625" customWidth="1"/>
    <col min="6" max="19" width="10.7109375" customWidth="1"/>
    <col min="20" max="25" width="10.7109375" style="83" customWidth="1"/>
    <col min="26" max="27" width="12.42578125" style="83" customWidth="1"/>
    <col min="28" max="30" width="12.140625" style="83" customWidth="1"/>
    <col min="31" max="31" width="14.28515625" style="83" customWidth="1"/>
    <col min="32" max="32" width="15.7109375" style="83" customWidth="1"/>
    <col min="33" max="34" width="9.140625" style="83"/>
  </cols>
  <sheetData>
    <row r="2" spans="1:21" ht="19.5" thickBot="1" x14ac:dyDescent="0.3">
      <c r="B2" s="18"/>
    </row>
    <row r="3" spans="1:21" ht="34.5" customHeight="1" thickBot="1" x14ac:dyDescent="0.3">
      <c r="B3" s="376" t="s">
        <v>122</v>
      </c>
      <c r="C3" s="377"/>
      <c r="D3" s="377"/>
      <c r="E3" s="378"/>
      <c r="F3" s="382" t="s">
        <v>159</v>
      </c>
      <c r="G3" s="383"/>
      <c r="H3" s="383"/>
      <c r="I3" s="384"/>
      <c r="J3" s="385" t="s">
        <v>160</v>
      </c>
      <c r="K3" s="383"/>
      <c r="L3" s="383"/>
      <c r="M3" s="386"/>
      <c r="N3" s="382" t="s">
        <v>161</v>
      </c>
      <c r="O3" s="383"/>
      <c r="P3" s="383"/>
      <c r="Q3" s="384"/>
      <c r="R3" s="382" t="s">
        <v>165</v>
      </c>
      <c r="S3" s="383"/>
      <c r="T3" s="383"/>
      <c r="U3" s="384"/>
    </row>
    <row r="4" spans="1:21" ht="41.25" customHeight="1" x14ac:dyDescent="0.25">
      <c r="B4" s="379"/>
      <c r="C4" s="380"/>
      <c r="D4" s="380"/>
      <c r="E4" s="381"/>
      <c r="F4" s="387" t="s">
        <v>123</v>
      </c>
      <c r="G4" s="388"/>
      <c r="H4" s="389" t="s">
        <v>124</v>
      </c>
      <c r="I4" s="390"/>
      <c r="J4" s="391" t="s">
        <v>123</v>
      </c>
      <c r="K4" s="388"/>
      <c r="L4" s="389" t="s">
        <v>124</v>
      </c>
      <c r="M4" s="392"/>
      <c r="N4" s="387" t="s">
        <v>123</v>
      </c>
      <c r="O4" s="388"/>
      <c r="P4" s="389" t="s">
        <v>124</v>
      </c>
      <c r="Q4" s="390"/>
      <c r="R4" s="387" t="s">
        <v>123</v>
      </c>
      <c r="S4" s="388"/>
      <c r="T4" s="389" t="s">
        <v>124</v>
      </c>
      <c r="U4" s="390"/>
    </row>
    <row r="5" spans="1:21" ht="24" customHeight="1" thickBot="1" x14ac:dyDescent="0.3">
      <c r="B5" s="379"/>
      <c r="C5" s="380"/>
      <c r="D5" s="380"/>
      <c r="E5" s="381"/>
      <c r="F5" s="393">
        <v>4.82</v>
      </c>
      <c r="G5" s="394"/>
      <c r="H5" s="369" t="s">
        <v>170</v>
      </c>
      <c r="I5" s="373"/>
      <c r="J5" s="396">
        <v>4.96</v>
      </c>
      <c r="K5" s="394"/>
      <c r="L5" s="369" t="s">
        <v>171</v>
      </c>
      <c r="M5" s="370"/>
      <c r="N5" s="393">
        <v>4.71</v>
      </c>
      <c r="O5" s="394"/>
      <c r="P5" s="369" t="s">
        <v>172</v>
      </c>
      <c r="Q5" s="373"/>
      <c r="R5" s="393">
        <v>4.75</v>
      </c>
      <c r="S5" s="394"/>
      <c r="T5" s="369" t="s">
        <v>173</v>
      </c>
      <c r="U5" s="373"/>
    </row>
    <row r="6" spans="1:21" ht="33" customHeight="1" x14ac:dyDescent="0.25">
      <c r="B6" s="365" t="s">
        <v>142</v>
      </c>
      <c r="C6" s="366"/>
      <c r="D6" s="90" t="s">
        <v>167</v>
      </c>
      <c r="E6" s="91" t="s">
        <v>166</v>
      </c>
      <c r="F6" s="98" t="s">
        <v>162</v>
      </c>
      <c r="G6" s="80" t="s">
        <v>157</v>
      </c>
      <c r="H6" s="80" t="s">
        <v>163</v>
      </c>
      <c r="I6" s="97" t="s">
        <v>158</v>
      </c>
      <c r="J6" s="98" t="s">
        <v>162</v>
      </c>
      <c r="K6" s="80" t="s">
        <v>157</v>
      </c>
      <c r="L6" s="80" t="s">
        <v>163</v>
      </c>
      <c r="M6" s="81" t="s">
        <v>158</v>
      </c>
      <c r="N6" s="99" t="s">
        <v>162</v>
      </c>
      <c r="O6" s="80" t="s">
        <v>157</v>
      </c>
      <c r="P6" s="80" t="s">
        <v>163</v>
      </c>
      <c r="Q6" s="97" t="s">
        <v>158</v>
      </c>
      <c r="R6" s="99" t="s">
        <v>162</v>
      </c>
      <c r="S6" s="80" t="s">
        <v>157</v>
      </c>
      <c r="T6" s="80" t="s">
        <v>163</v>
      </c>
      <c r="U6" s="97" t="s">
        <v>158</v>
      </c>
    </row>
    <row r="7" spans="1:21" ht="15.75" customHeight="1" x14ac:dyDescent="0.25">
      <c r="B7" s="359" t="s">
        <v>119</v>
      </c>
      <c r="C7" s="360"/>
      <c r="D7" s="367">
        <v>4</v>
      </c>
      <c r="E7" s="92">
        <v>3.5</v>
      </c>
      <c r="F7" s="93">
        <v>3.5</v>
      </c>
      <c r="G7" s="127">
        <v>1.2000000000000002</v>
      </c>
      <c r="H7" s="128">
        <v>0</v>
      </c>
      <c r="I7" s="129">
        <v>0</v>
      </c>
      <c r="J7" s="93">
        <v>3.5</v>
      </c>
      <c r="K7" s="127">
        <v>1</v>
      </c>
      <c r="L7" s="128">
        <v>0</v>
      </c>
      <c r="M7" s="194">
        <v>-0.2</v>
      </c>
      <c r="N7" s="94">
        <v>3.75</v>
      </c>
      <c r="O7" s="127">
        <v>1.1600000000000001</v>
      </c>
      <c r="P7" s="190">
        <v>0.25</v>
      </c>
      <c r="Q7" s="192">
        <v>4.0000000000000008E-2</v>
      </c>
      <c r="R7" s="94">
        <v>3.75</v>
      </c>
      <c r="S7" s="127">
        <v>1.1600000000000001</v>
      </c>
      <c r="T7" s="128">
        <v>0</v>
      </c>
      <c r="U7" s="198">
        <v>-0.06</v>
      </c>
    </row>
    <row r="8" spans="1:21" ht="15.75" customHeight="1" x14ac:dyDescent="0.25">
      <c r="B8" s="84" t="s">
        <v>120</v>
      </c>
      <c r="C8" s="79"/>
      <c r="D8" s="368"/>
      <c r="E8" s="92">
        <v>3.75</v>
      </c>
      <c r="F8" s="93">
        <v>3.75</v>
      </c>
      <c r="G8" s="127">
        <v>1.52</v>
      </c>
      <c r="H8" s="127">
        <v>0</v>
      </c>
      <c r="I8" s="129">
        <v>0</v>
      </c>
      <c r="J8" s="93">
        <v>3.75</v>
      </c>
      <c r="K8" s="127">
        <v>1.31</v>
      </c>
      <c r="L8" s="127">
        <v>0</v>
      </c>
      <c r="M8" s="194">
        <v>-0.21</v>
      </c>
      <c r="N8" s="94">
        <v>3.75</v>
      </c>
      <c r="O8" s="127">
        <v>1.3199999999999998</v>
      </c>
      <c r="P8" s="128">
        <v>0</v>
      </c>
      <c r="Q8" s="198">
        <v>-0.08</v>
      </c>
      <c r="R8" s="94">
        <v>4.25</v>
      </c>
      <c r="S8" s="127">
        <v>1.63</v>
      </c>
      <c r="T8" s="190">
        <v>0.5</v>
      </c>
      <c r="U8" s="192">
        <v>0.31</v>
      </c>
    </row>
    <row r="9" spans="1:21" ht="15.75" customHeight="1" x14ac:dyDescent="0.25">
      <c r="B9" s="359" t="s">
        <v>83</v>
      </c>
      <c r="C9" s="360"/>
      <c r="D9" s="209">
        <v>4</v>
      </c>
      <c r="E9" s="92">
        <v>3.25</v>
      </c>
      <c r="F9" s="93">
        <v>3.25</v>
      </c>
      <c r="G9" s="127">
        <v>0.66000000000000014</v>
      </c>
      <c r="H9" s="127">
        <v>0</v>
      </c>
      <c r="I9" s="129">
        <v>0</v>
      </c>
      <c r="J9" s="93">
        <v>3.75</v>
      </c>
      <c r="K9" s="127">
        <v>0.87000000000000011</v>
      </c>
      <c r="L9" s="189">
        <v>0.5</v>
      </c>
      <c r="M9" s="190">
        <v>0.15000000000000002</v>
      </c>
      <c r="N9" s="94">
        <v>3.75</v>
      </c>
      <c r="O9" s="127">
        <v>0.64999999999999991</v>
      </c>
      <c r="P9" s="128">
        <v>0</v>
      </c>
      <c r="Q9" s="198">
        <v>-0.16</v>
      </c>
      <c r="R9" s="94">
        <v>3.75</v>
      </c>
      <c r="S9" s="127">
        <v>0.64999999999999991</v>
      </c>
      <c r="T9" s="128">
        <v>0</v>
      </c>
      <c r="U9" s="198">
        <v>-0.13</v>
      </c>
    </row>
    <row r="10" spans="1:21" ht="15.75" customHeight="1" x14ac:dyDescent="0.25">
      <c r="B10" s="359" t="s">
        <v>84</v>
      </c>
      <c r="C10" s="360"/>
      <c r="D10" s="209"/>
      <c r="E10" s="92">
        <v>2.75</v>
      </c>
      <c r="F10" s="93">
        <v>3.25</v>
      </c>
      <c r="G10" s="130">
        <v>1.21</v>
      </c>
      <c r="H10" s="187">
        <v>0.5</v>
      </c>
      <c r="I10" s="188">
        <v>0.21000000000000002</v>
      </c>
      <c r="J10" s="93">
        <v>3.25</v>
      </c>
      <c r="K10" s="130">
        <v>0.77</v>
      </c>
      <c r="L10" s="130">
        <v>0</v>
      </c>
      <c r="M10" s="195">
        <v>-0.45</v>
      </c>
      <c r="N10" s="94">
        <v>3.5</v>
      </c>
      <c r="O10" s="127">
        <v>0.66999999999999993</v>
      </c>
      <c r="P10" s="190">
        <v>0.25</v>
      </c>
      <c r="Q10" s="129">
        <v>0</v>
      </c>
      <c r="R10" s="94">
        <v>3.5</v>
      </c>
      <c r="S10" s="127">
        <v>0.58000000000000007</v>
      </c>
      <c r="T10" s="128">
        <v>0</v>
      </c>
      <c r="U10" s="198">
        <v>-0.09</v>
      </c>
    </row>
    <row r="11" spans="1:21" ht="15.75" customHeight="1" x14ac:dyDescent="0.25">
      <c r="B11" s="359" t="s">
        <v>115</v>
      </c>
      <c r="C11" s="360"/>
      <c r="D11" s="209"/>
      <c r="E11" s="85"/>
      <c r="F11" s="93">
        <v>6.25</v>
      </c>
      <c r="G11" s="130">
        <v>2.9</v>
      </c>
      <c r="H11" s="130">
        <v>0</v>
      </c>
      <c r="I11" s="131">
        <v>0</v>
      </c>
      <c r="J11" s="93">
        <v>6.25</v>
      </c>
      <c r="K11" s="130">
        <v>2.56</v>
      </c>
      <c r="L11" s="130">
        <v>0</v>
      </c>
      <c r="M11" s="191">
        <v>0.02</v>
      </c>
      <c r="N11" s="94">
        <v>6.25</v>
      </c>
      <c r="O11" s="127">
        <v>2.52</v>
      </c>
      <c r="P11" s="128">
        <v>0</v>
      </c>
      <c r="Q11" s="129">
        <v>0</v>
      </c>
      <c r="R11" s="94">
        <v>6.25</v>
      </c>
      <c r="S11" s="127">
        <v>2.72</v>
      </c>
      <c r="T11" s="128">
        <v>0</v>
      </c>
      <c r="U11" s="192">
        <v>0.17</v>
      </c>
    </row>
    <row r="12" spans="1:21" ht="15.75" customHeight="1" x14ac:dyDescent="0.25">
      <c r="B12" s="359" t="s">
        <v>116</v>
      </c>
      <c r="C12" s="360"/>
      <c r="D12" s="209"/>
      <c r="E12" s="85"/>
      <c r="F12" s="95">
        <v>6.25</v>
      </c>
      <c r="G12" s="132">
        <v>2.59</v>
      </c>
      <c r="H12" s="132">
        <v>0</v>
      </c>
      <c r="I12" s="133">
        <v>0</v>
      </c>
      <c r="J12" s="95">
        <v>6.25</v>
      </c>
      <c r="K12" s="132">
        <v>2.0599999999999996</v>
      </c>
      <c r="L12" s="132">
        <v>0</v>
      </c>
      <c r="M12" s="196">
        <v>-0.4</v>
      </c>
      <c r="N12" s="96">
        <v>4</v>
      </c>
      <c r="O12" s="132">
        <v>0.7799999999999998</v>
      </c>
      <c r="P12" s="196">
        <v>-2.25</v>
      </c>
      <c r="Q12" s="197">
        <v>-2.0299999999999998</v>
      </c>
      <c r="R12" s="94">
        <v>4</v>
      </c>
      <c r="S12" s="127">
        <v>0.64000000000000012</v>
      </c>
      <c r="T12" s="128">
        <v>0</v>
      </c>
      <c r="U12" s="129">
        <v>0</v>
      </c>
    </row>
    <row r="13" spans="1:21" ht="15.75" customHeight="1" thickBot="1" x14ac:dyDescent="0.3">
      <c r="B13" s="86" t="s">
        <v>121</v>
      </c>
      <c r="C13" s="87"/>
      <c r="D13" s="210"/>
      <c r="E13" s="88"/>
      <c r="F13" s="93">
        <v>7.75</v>
      </c>
      <c r="G13" s="127">
        <v>2.83</v>
      </c>
      <c r="H13" s="127">
        <v>0</v>
      </c>
      <c r="I13" s="129">
        <v>0</v>
      </c>
      <c r="J13" s="93">
        <v>7.75</v>
      </c>
      <c r="K13" s="127">
        <v>2.8099999999999996</v>
      </c>
      <c r="L13" s="127">
        <v>0</v>
      </c>
      <c r="M13" s="194">
        <v>-1.25</v>
      </c>
      <c r="N13" s="94">
        <v>7.75</v>
      </c>
      <c r="O13" s="127">
        <v>2.8099999999999996</v>
      </c>
      <c r="P13" s="128">
        <v>0</v>
      </c>
      <c r="Q13" s="129">
        <v>0</v>
      </c>
      <c r="R13" s="94">
        <v>7.75</v>
      </c>
      <c r="S13" s="127">
        <v>3.0599999999999996</v>
      </c>
      <c r="T13" s="128">
        <v>0</v>
      </c>
      <c r="U13" s="192">
        <v>0.25</v>
      </c>
    </row>
    <row r="14" spans="1:21" ht="37.5" customHeight="1" thickBot="1" x14ac:dyDescent="0.3">
      <c r="B14" s="361" t="s">
        <v>164</v>
      </c>
      <c r="C14" s="362"/>
      <c r="D14" s="362"/>
      <c r="E14" s="363"/>
      <c r="F14" s="364">
        <v>72.7</v>
      </c>
      <c r="G14" s="355"/>
      <c r="H14" s="355"/>
      <c r="I14" s="356"/>
      <c r="J14" s="364">
        <v>48.4</v>
      </c>
      <c r="K14" s="355"/>
      <c r="L14" s="355"/>
      <c r="M14" s="356"/>
      <c r="N14" s="354">
        <v>54.7</v>
      </c>
      <c r="O14" s="355"/>
      <c r="P14" s="355"/>
      <c r="Q14" s="356"/>
      <c r="R14" s="354">
        <v>56.9</v>
      </c>
      <c r="S14" s="355"/>
      <c r="T14" s="355"/>
      <c r="U14" s="356"/>
    </row>
    <row r="15" spans="1:21" x14ac:dyDescent="0.25">
      <c r="L15" s="82"/>
      <c r="R15" s="51"/>
      <c r="S15" s="51"/>
    </row>
    <row r="16" spans="1:21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51"/>
    </row>
    <row r="17" spans="1:21" ht="15.75" thickBo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51"/>
    </row>
    <row r="18" spans="1:21" ht="32.25" customHeight="1" thickBot="1" x14ac:dyDescent="0.3">
      <c r="A18" s="69"/>
      <c r="B18" s="376" t="s">
        <v>126</v>
      </c>
      <c r="C18" s="377"/>
      <c r="D18" s="377"/>
      <c r="E18" s="378"/>
      <c r="F18" s="382" t="s">
        <v>159</v>
      </c>
      <c r="G18" s="383"/>
      <c r="H18" s="383"/>
      <c r="I18" s="384"/>
      <c r="J18" s="385" t="s">
        <v>160</v>
      </c>
      <c r="K18" s="383"/>
      <c r="L18" s="383"/>
      <c r="M18" s="386"/>
      <c r="N18" s="382" t="s">
        <v>161</v>
      </c>
      <c r="O18" s="383"/>
      <c r="P18" s="383"/>
      <c r="Q18" s="384"/>
      <c r="R18" s="382" t="s">
        <v>165</v>
      </c>
      <c r="S18" s="383"/>
      <c r="T18" s="383"/>
      <c r="U18" s="384"/>
    </row>
    <row r="19" spans="1:21" ht="39.75" customHeight="1" x14ac:dyDescent="0.25">
      <c r="A19" s="69"/>
      <c r="B19" s="379"/>
      <c r="C19" s="380"/>
      <c r="D19" s="380"/>
      <c r="E19" s="381"/>
      <c r="F19" s="387" t="s">
        <v>123</v>
      </c>
      <c r="G19" s="388"/>
      <c r="H19" s="389" t="s">
        <v>124</v>
      </c>
      <c r="I19" s="390"/>
      <c r="J19" s="391" t="s">
        <v>123</v>
      </c>
      <c r="K19" s="388"/>
      <c r="L19" s="389" t="s">
        <v>124</v>
      </c>
      <c r="M19" s="392"/>
      <c r="N19" s="387" t="s">
        <v>123</v>
      </c>
      <c r="O19" s="388"/>
      <c r="P19" s="389" t="s">
        <v>124</v>
      </c>
      <c r="Q19" s="390"/>
      <c r="R19" s="387" t="s">
        <v>123</v>
      </c>
      <c r="S19" s="388"/>
      <c r="T19" s="389" t="s">
        <v>124</v>
      </c>
      <c r="U19" s="390"/>
    </row>
    <row r="20" spans="1:21" ht="24.75" customHeight="1" thickBot="1" x14ac:dyDescent="0.3">
      <c r="A20" s="69"/>
      <c r="B20" s="379"/>
      <c r="C20" s="380"/>
      <c r="D20" s="380"/>
      <c r="E20" s="381"/>
      <c r="F20" s="393">
        <v>1.71</v>
      </c>
      <c r="G20" s="394"/>
      <c r="H20" s="369" t="s">
        <v>125</v>
      </c>
      <c r="I20" s="373"/>
      <c r="J20" s="396">
        <v>1.93</v>
      </c>
      <c r="K20" s="394"/>
      <c r="L20" s="369" t="s">
        <v>174</v>
      </c>
      <c r="M20" s="370"/>
      <c r="N20" s="393">
        <v>2.29</v>
      </c>
      <c r="O20" s="394"/>
      <c r="P20" s="369" t="s">
        <v>175</v>
      </c>
      <c r="Q20" s="373"/>
      <c r="R20" s="393">
        <v>2.11</v>
      </c>
      <c r="S20" s="394"/>
      <c r="T20" s="369" t="s">
        <v>125</v>
      </c>
      <c r="U20" s="373"/>
    </row>
    <row r="21" spans="1:21" ht="38.25" customHeight="1" x14ac:dyDescent="0.25">
      <c r="A21" s="69"/>
      <c r="B21" s="365" t="s">
        <v>142</v>
      </c>
      <c r="C21" s="366"/>
      <c r="D21" s="90" t="s">
        <v>167</v>
      </c>
      <c r="E21" s="91" t="s">
        <v>166</v>
      </c>
      <c r="F21" s="98" t="s">
        <v>162</v>
      </c>
      <c r="G21" s="80" t="s">
        <v>157</v>
      </c>
      <c r="H21" s="80" t="s">
        <v>163</v>
      </c>
      <c r="I21" s="97" t="s">
        <v>158</v>
      </c>
      <c r="J21" s="98" t="s">
        <v>162</v>
      </c>
      <c r="K21" s="80" t="s">
        <v>157</v>
      </c>
      <c r="L21" s="80" t="s">
        <v>163</v>
      </c>
      <c r="M21" s="81" t="s">
        <v>158</v>
      </c>
      <c r="N21" s="99" t="s">
        <v>162</v>
      </c>
      <c r="O21" s="80" t="s">
        <v>157</v>
      </c>
      <c r="P21" s="80" t="s">
        <v>163</v>
      </c>
      <c r="Q21" s="97" t="s">
        <v>158</v>
      </c>
      <c r="R21" s="99" t="s">
        <v>162</v>
      </c>
      <c r="S21" s="80" t="s">
        <v>157</v>
      </c>
      <c r="T21" s="80" t="s">
        <v>163</v>
      </c>
      <c r="U21" s="97" t="s">
        <v>158</v>
      </c>
    </row>
    <row r="22" spans="1:21" ht="15.75" customHeight="1" x14ac:dyDescent="0.25">
      <c r="A22" s="69"/>
      <c r="B22" s="359" t="s">
        <v>119</v>
      </c>
      <c r="C22" s="360"/>
      <c r="D22" s="367">
        <v>1</v>
      </c>
      <c r="E22" s="92">
        <v>1.25</v>
      </c>
      <c r="F22" s="93">
        <v>1.25</v>
      </c>
      <c r="G22" s="127">
        <v>-1.0499999999999998</v>
      </c>
      <c r="H22" s="128">
        <v>0</v>
      </c>
      <c r="I22" s="129">
        <v>0</v>
      </c>
      <c r="J22" s="93">
        <v>1.5</v>
      </c>
      <c r="K22" s="127">
        <v>-1</v>
      </c>
      <c r="L22" s="190">
        <v>0.25</v>
      </c>
      <c r="M22" s="190">
        <v>4.9999999999999989E-2</v>
      </c>
      <c r="N22" s="94">
        <v>2.5</v>
      </c>
      <c r="O22" s="127">
        <v>-8.9999999999999858E-2</v>
      </c>
      <c r="P22" s="190">
        <v>1</v>
      </c>
      <c r="Q22" s="192">
        <v>0.79</v>
      </c>
      <c r="R22" s="94">
        <v>1.5</v>
      </c>
      <c r="S22" s="127">
        <v>-1.0899999999999999</v>
      </c>
      <c r="T22" s="194">
        <v>-1</v>
      </c>
      <c r="U22" s="198">
        <v>-1.06</v>
      </c>
    </row>
    <row r="23" spans="1:21" ht="15.75" customHeight="1" x14ac:dyDescent="0.25">
      <c r="A23" s="69"/>
      <c r="B23" s="84" t="s">
        <v>120</v>
      </c>
      <c r="C23" s="79"/>
      <c r="D23" s="368"/>
      <c r="E23" s="92">
        <v>1.25</v>
      </c>
      <c r="F23" s="93">
        <v>1.25</v>
      </c>
      <c r="G23" s="127">
        <v>-0.98</v>
      </c>
      <c r="H23" s="127">
        <v>0</v>
      </c>
      <c r="I23" s="129">
        <v>0</v>
      </c>
      <c r="J23" s="93">
        <v>1.5</v>
      </c>
      <c r="K23" s="127">
        <v>-0.94</v>
      </c>
      <c r="L23" s="189">
        <v>0.25</v>
      </c>
      <c r="M23" s="190">
        <v>4.0000000000000008E-2</v>
      </c>
      <c r="N23" s="94">
        <v>1.75</v>
      </c>
      <c r="O23" s="127">
        <v>-0.68000000000000016</v>
      </c>
      <c r="P23" s="190">
        <v>0.25</v>
      </c>
      <c r="Q23" s="192">
        <v>0.16999999999999998</v>
      </c>
      <c r="R23" s="94">
        <v>1.75</v>
      </c>
      <c r="S23" s="127">
        <v>-0.87000000000000011</v>
      </c>
      <c r="T23" s="128">
        <v>0</v>
      </c>
      <c r="U23" s="198">
        <v>-0.19</v>
      </c>
    </row>
    <row r="24" spans="1:21" ht="15.75" customHeight="1" x14ac:dyDescent="0.25">
      <c r="A24" s="69"/>
      <c r="B24" s="359" t="s">
        <v>83</v>
      </c>
      <c r="C24" s="360"/>
      <c r="D24" s="209">
        <v>4</v>
      </c>
      <c r="E24" s="92">
        <v>1.75</v>
      </c>
      <c r="F24" s="93">
        <v>1.75</v>
      </c>
      <c r="G24" s="127">
        <v>-0.83999999999999986</v>
      </c>
      <c r="H24" s="127">
        <v>0</v>
      </c>
      <c r="I24" s="129">
        <v>0</v>
      </c>
      <c r="J24" s="93">
        <v>1.75</v>
      </c>
      <c r="K24" s="127">
        <v>-1.1299999999999999</v>
      </c>
      <c r="L24" s="127">
        <v>0</v>
      </c>
      <c r="M24" s="194">
        <v>-0.35</v>
      </c>
      <c r="N24" s="94">
        <v>1.75</v>
      </c>
      <c r="O24" s="127">
        <v>-1.35</v>
      </c>
      <c r="P24" s="128">
        <v>0</v>
      </c>
      <c r="Q24" s="198">
        <v>-0.16</v>
      </c>
      <c r="R24" s="94">
        <v>2.25</v>
      </c>
      <c r="S24" s="127">
        <v>-0.85000000000000009</v>
      </c>
      <c r="T24" s="190">
        <v>0.5</v>
      </c>
      <c r="U24" s="192">
        <v>0.37</v>
      </c>
    </row>
    <row r="25" spans="1:21" ht="15.75" customHeight="1" x14ac:dyDescent="0.25">
      <c r="A25" s="69"/>
      <c r="B25" s="359" t="s">
        <v>84</v>
      </c>
      <c r="C25" s="360"/>
      <c r="D25" s="209"/>
      <c r="E25" s="92">
        <v>1.5</v>
      </c>
      <c r="F25" s="93">
        <v>1.75</v>
      </c>
      <c r="G25" s="130">
        <v>-0.29000000000000004</v>
      </c>
      <c r="H25" s="187">
        <v>0.25</v>
      </c>
      <c r="I25" s="131">
        <v>-3.999999999999998E-2</v>
      </c>
      <c r="J25" s="93">
        <v>2.5</v>
      </c>
      <c r="K25" s="130">
        <v>2.0000000000000018E-2</v>
      </c>
      <c r="L25" s="187">
        <v>0.75</v>
      </c>
      <c r="M25" s="191">
        <v>0.3</v>
      </c>
      <c r="N25" s="94">
        <v>2.75</v>
      </c>
      <c r="O25" s="127">
        <v>-8.0000000000000071E-2</v>
      </c>
      <c r="P25" s="190">
        <v>0.25</v>
      </c>
      <c r="Q25" s="129">
        <v>0</v>
      </c>
      <c r="R25" s="94">
        <v>2.5</v>
      </c>
      <c r="S25" s="127">
        <v>-0.41999999999999993</v>
      </c>
      <c r="T25" s="194">
        <v>-0.25</v>
      </c>
      <c r="U25" s="198">
        <v>-0.33999999999999997</v>
      </c>
    </row>
    <row r="26" spans="1:21" ht="15.75" customHeight="1" x14ac:dyDescent="0.25">
      <c r="A26" s="69"/>
      <c r="B26" s="359" t="s">
        <v>114</v>
      </c>
      <c r="C26" s="360"/>
      <c r="D26" s="79"/>
      <c r="E26" s="85"/>
      <c r="F26" s="93">
        <v>1.25</v>
      </c>
      <c r="G26" s="130">
        <v>-0.7799999999999998</v>
      </c>
      <c r="H26" s="130">
        <v>0</v>
      </c>
      <c r="I26" s="131">
        <v>0</v>
      </c>
      <c r="J26" s="93">
        <v>0</v>
      </c>
      <c r="K26" s="130">
        <v>-2.17</v>
      </c>
      <c r="L26" s="199">
        <v>-1.25</v>
      </c>
      <c r="M26" s="195">
        <v>-0.91999999999999993</v>
      </c>
      <c r="N26" s="94">
        <v>1.25</v>
      </c>
      <c r="O26" s="127">
        <v>-0.91999999999999993</v>
      </c>
      <c r="P26" s="190">
        <v>1.25</v>
      </c>
      <c r="Q26" s="192">
        <v>1.25</v>
      </c>
      <c r="R26" s="94">
        <v>1.25</v>
      </c>
      <c r="S26" s="127">
        <v>-1.25</v>
      </c>
      <c r="T26" s="128">
        <v>0</v>
      </c>
      <c r="U26" s="192">
        <v>0.05</v>
      </c>
    </row>
    <row r="27" spans="1:21" ht="15.75" customHeight="1" thickBot="1" x14ac:dyDescent="0.3">
      <c r="A27" s="69"/>
      <c r="B27" s="359" t="s">
        <v>116</v>
      </c>
      <c r="C27" s="360"/>
      <c r="D27" s="79"/>
      <c r="E27" s="85"/>
      <c r="F27" s="95">
        <v>3</v>
      </c>
      <c r="G27" s="132">
        <v>-0.66000000000000014</v>
      </c>
      <c r="H27" s="132">
        <v>0</v>
      </c>
      <c r="I27" s="133">
        <v>0</v>
      </c>
      <c r="J27" s="95">
        <v>3</v>
      </c>
      <c r="K27" s="132">
        <v>-1.1900000000000004</v>
      </c>
      <c r="L27" s="132">
        <v>0</v>
      </c>
      <c r="M27" s="196">
        <v>-0.4</v>
      </c>
      <c r="N27" s="96">
        <v>3</v>
      </c>
      <c r="O27" s="132">
        <v>-0.2200000000000002</v>
      </c>
      <c r="P27" s="134">
        <v>0</v>
      </c>
      <c r="Q27" s="193">
        <v>0.22</v>
      </c>
      <c r="R27" s="94">
        <v>3</v>
      </c>
      <c r="S27" s="127">
        <v>-0.35999999999999988</v>
      </c>
      <c r="T27" s="128">
        <v>0</v>
      </c>
      <c r="U27" s="129">
        <v>0</v>
      </c>
    </row>
    <row r="28" spans="1:21" ht="36.75" customHeight="1" thickBot="1" x14ac:dyDescent="0.3">
      <c r="A28" s="69"/>
      <c r="B28" s="361" t="s">
        <v>164</v>
      </c>
      <c r="C28" s="362"/>
      <c r="D28" s="362"/>
      <c r="E28" s="363"/>
      <c r="F28" s="364">
        <v>65.599999999999994</v>
      </c>
      <c r="G28" s="355"/>
      <c r="H28" s="355"/>
      <c r="I28" s="356"/>
      <c r="J28" s="364">
        <v>79.7</v>
      </c>
      <c r="K28" s="355"/>
      <c r="L28" s="355"/>
      <c r="M28" s="356"/>
      <c r="N28" s="354">
        <v>76.599999999999994</v>
      </c>
      <c r="O28" s="355"/>
      <c r="P28" s="355"/>
      <c r="Q28" s="356"/>
      <c r="R28" s="354">
        <v>56.9</v>
      </c>
      <c r="S28" s="355"/>
      <c r="T28" s="355"/>
      <c r="U28" s="356"/>
    </row>
    <row r="29" spans="1:21" ht="15.7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2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21" ht="15.75" thickBot="1" x14ac:dyDescent="0.3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21" ht="19.5" thickBot="1" x14ac:dyDescent="0.3">
      <c r="B32" s="376" t="s">
        <v>185</v>
      </c>
      <c r="C32" s="377"/>
      <c r="D32" s="377"/>
      <c r="E32" s="378"/>
      <c r="F32" s="382" t="s">
        <v>159</v>
      </c>
      <c r="G32" s="383"/>
      <c r="H32" s="383"/>
      <c r="I32" s="384"/>
      <c r="J32" s="385" t="s">
        <v>160</v>
      </c>
      <c r="K32" s="383"/>
      <c r="L32" s="383"/>
      <c r="M32" s="386"/>
      <c r="N32" s="382" t="s">
        <v>161</v>
      </c>
      <c r="O32" s="383"/>
      <c r="P32" s="383"/>
      <c r="Q32" s="384"/>
      <c r="R32" s="382" t="s">
        <v>165</v>
      </c>
      <c r="S32" s="383"/>
      <c r="T32" s="383"/>
      <c r="U32" s="384"/>
    </row>
    <row r="33" spans="2:21" ht="18.75" x14ac:dyDescent="0.25">
      <c r="B33" s="379"/>
      <c r="C33" s="380"/>
      <c r="D33" s="380"/>
      <c r="E33" s="381"/>
      <c r="F33" s="387" t="s">
        <v>123</v>
      </c>
      <c r="G33" s="388"/>
      <c r="H33" s="389" t="s">
        <v>124</v>
      </c>
      <c r="I33" s="390"/>
      <c r="J33" s="391" t="s">
        <v>123</v>
      </c>
      <c r="K33" s="388"/>
      <c r="L33" s="389" t="s">
        <v>124</v>
      </c>
      <c r="M33" s="392"/>
      <c r="N33" s="387" t="s">
        <v>123</v>
      </c>
      <c r="O33" s="388"/>
      <c r="P33" s="389" t="s">
        <v>124</v>
      </c>
      <c r="Q33" s="390"/>
      <c r="R33" s="387" t="s">
        <v>123</v>
      </c>
      <c r="S33" s="388"/>
      <c r="T33" s="389" t="s">
        <v>124</v>
      </c>
      <c r="U33" s="390"/>
    </row>
    <row r="34" spans="2:21" ht="19.5" thickBot="1" x14ac:dyDescent="0.3">
      <c r="B34" s="379"/>
      <c r="C34" s="380"/>
      <c r="D34" s="380"/>
      <c r="E34" s="381"/>
      <c r="F34" s="393">
        <v>2.63</v>
      </c>
      <c r="G34" s="394"/>
      <c r="H34" s="369" t="s">
        <v>55</v>
      </c>
      <c r="I34" s="373"/>
      <c r="J34" s="395">
        <v>2.93</v>
      </c>
      <c r="K34" s="372"/>
      <c r="L34" s="369" t="s">
        <v>55</v>
      </c>
      <c r="M34" s="370"/>
      <c r="N34" s="371">
        <v>3.14</v>
      </c>
      <c r="O34" s="372"/>
      <c r="P34" s="369" t="s">
        <v>55</v>
      </c>
      <c r="Q34" s="373"/>
      <c r="R34" s="374">
        <v>3.03</v>
      </c>
      <c r="S34" s="375"/>
      <c r="T34" s="369" t="s">
        <v>55</v>
      </c>
      <c r="U34" s="373"/>
    </row>
    <row r="35" spans="2:21" ht="31.5" x14ac:dyDescent="0.25">
      <c r="B35" s="365" t="s">
        <v>142</v>
      </c>
      <c r="C35" s="366"/>
      <c r="D35" s="90" t="s">
        <v>167</v>
      </c>
      <c r="E35" s="91" t="s">
        <v>166</v>
      </c>
      <c r="F35" s="98" t="s">
        <v>162</v>
      </c>
      <c r="G35" s="80" t="s">
        <v>157</v>
      </c>
      <c r="H35" s="80" t="s">
        <v>163</v>
      </c>
      <c r="I35" s="97" t="s">
        <v>158</v>
      </c>
      <c r="J35" s="98" t="s">
        <v>162</v>
      </c>
      <c r="K35" s="80" t="s">
        <v>157</v>
      </c>
      <c r="L35" s="80" t="s">
        <v>163</v>
      </c>
      <c r="M35" s="81" t="s">
        <v>158</v>
      </c>
      <c r="N35" s="99" t="s">
        <v>162</v>
      </c>
      <c r="O35" s="80" t="s">
        <v>157</v>
      </c>
      <c r="P35" s="80" t="s">
        <v>163</v>
      </c>
      <c r="Q35" s="97" t="s">
        <v>158</v>
      </c>
      <c r="R35" s="99" t="s">
        <v>162</v>
      </c>
      <c r="S35" s="80" t="s">
        <v>157</v>
      </c>
      <c r="T35" s="80" t="s">
        <v>163</v>
      </c>
      <c r="U35" s="97" t="s">
        <v>158</v>
      </c>
    </row>
    <row r="36" spans="2:21" ht="15.75" x14ac:dyDescent="0.25">
      <c r="B36" s="359" t="s">
        <v>119</v>
      </c>
      <c r="C36" s="360"/>
      <c r="D36" s="367">
        <v>3.4</v>
      </c>
      <c r="E36" s="167">
        <v>2.23</v>
      </c>
      <c r="F36" s="179">
        <v>2.2976190476190474</v>
      </c>
      <c r="G36" s="169"/>
      <c r="H36" s="169">
        <f>(F36-E36)</f>
        <v>6.7619047619047468E-2</v>
      </c>
      <c r="I36" s="172"/>
      <c r="J36" s="179">
        <v>2.5</v>
      </c>
      <c r="K36" s="169"/>
      <c r="L36" s="169">
        <f>(J36-F36)</f>
        <v>0.20238095238095255</v>
      </c>
      <c r="M36" s="177"/>
      <c r="N36" s="186">
        <v>2.5925925925925926</v>
      </c>
      <c r="O36" s="169"/>
      <c r="P36" s="170">
        <f>(N36-J36)</f>
        <v>9.259259259259256E-2</v>
      </c>
      <c r="Q36" s="171"/>
      <c r="R36" s="186">
        <v>2.6481481481481484</v>
      </c>
      <c r="S36" s="169"/>
      <c r="T36" s="170">
        <f>(R36-N36)</f>
        <v>5.5555555555555802E-2</v>
      </c>
      <c r="U36" s="171"/>
    </row>
    <row r="37" spans="2:21" ht="15.75" x14ac:dyDescent="0.25">
      <c r="B37" s="89" t="s">
        <v>120</v>
      </c>
      <c r="C37" s="79"/>
      <c r="D37" s="368"/>
      <c r="E37" s="167">
        <v>2.2261904761904763</v>
      </c>
      <c r="F37" s="180">
        <v>2.2261904761904763</v>
      </c>
      <c r="G37" s="169"/>
      <c r="H37" s="169">
        <f t="shared" ref="H37:H39" si="0">(F37-E37)</f>
        <v>0</v>
      </c>
      <c r="I37" s="172"/>
      <c r="J37" s="179">
        <v>2.4404761904761907</v>
      </c>
      <c r="K37" s="169"/>
      <c r="L37" s="169">
        <f t="shared" ref="L37:L45" si="1">(J37-F37)</f>
        <v>0.21428571428571441</v>
      </c>
      <c r="M37" s="177"/>
      <c r="N37" s="183">
        <v>2.425925925925926</v>
      </c>
      <c r="O37" s="169"/>
      <c r="P37" s="170">
        <f t="shared" ref="P37:P45" si="2">(N37-J37)</f>
        <v>-1.4550264550264647E-2</v>
      </c>
      <c r="Q37" s="171"/>
      <c r="R37" s="186">
        <v>2.6203703703703702</v>
      </c>
      <c r="S37" s="169"/>
      <c r="T37" s="170">
        <f t="shared" ref="T37:T45" si="3">(R37-N37)</f>
        <v>0.1944444444444442</v>
      </c>
      <c r="U37" s="171"/>
    </row>
    <row r="38" spans="2:21" ht="15.75" x14ac:dyDescent="0.25">
      <c r="B38" s="359" t="s">
        <v>83</v>
      </c>
      <c r="C38" s="360"/>
      <c r="D38" s="209">
        <v>3.9</v>
      </c>
      <c r="E38" s="167">
        <v>2.6375000000000002</v>
      </c>
      <c r="F38" s="184">
        <v>2.5921052631578947</v>
      </c>
      <c r="G38" s="169"/>
      <c r="H38" s="201">
        <f t="shared" si="0"/>
        <v>-4.5394736842105488E-2</v>
      </c>
      <c r="I38" s="172"/>
      <c r="J38" s="179">
        <v>2.8809523809523809</v>
      </c>
      <c r="K38" s="169"/>
      <c r="L38" s="169">
        <f t="shared" si="1"/>
        <v>0.28884711779448624</v>
      </c>
      <c r="M38" s="177"/>
      <c r="N38" s="186">
        <v>3.0952380952380953</v>
      </c>
      <c r="O38" s="169"/>
      <c r="P38" s="170">
        <f t="shared" si="2"/>
        <v>0.21428571428571441</v>
      </c>
      <c r="Q38" s="171"/>
      <c r="R38" s="183">
        <v>3.1022727272727271</v>
      </c>
      <c r="S38" s="169"/>
      <c r="T38" s="170">
        <f t="shared" si="3"/>
        <v>7.034632034631727E-3</v>
      </c>
      <c r="U38" s="171"/>
    </row>
    <row r="39" spans="2:21" ht="15.75" x14ac:dyDescent="0.25">
      <c r="B39" s="359" t="s">
        <v>84</v>
      </c>
      <c r="C39" s="360"/>
      <c r="D39" s="209"/>
      <c r="E39" s="167">
        <v>1.75</v>
      </c>
      <c r="F39" s="179">
        <v>2.0357142857142856</v>
      </c>
      <c r="G39" s="168"/>
      <c r="H39" s="169">
        <f t="shared" si="0"/>
        <v>0.28571428571428559</v>
      </c>
      <c r="I39" s="172"/>
      <c r="J39" s="179">
        <v>2.4821428571428572</v>
      </c>
      <c r="K39" s="168"/>
      <c r="L39" s="169">
        <f t="shared" si="1"/>
        <v>0.44642857142857162</v>
      </c>
      <c r="M39" s="177"/>
      <c r="N39" s="186">
        <v>2.828125</v>
      </c>
      <c r="O39" s="169"/>
      <c r="P39" s="170">
        <f t="shared" si="2"/>
        <v>0.34598214285714279</v>
      </c>
      <c r="Q39" s="171"/>
      <c r="R39" s="186">
        <v>2.921875</v>
      </c>
      <c r="S39" s="169"/>
      <c r="T39" s="170">
        <f t="shared" si="3"/>
        <v>9.375E-2</v>
      </c>
      <c r="U39" s="171"/>
    </row>
    <row r="40" spans="2:21" ht="15.75" x14ac:dyDescent="0.25">
      <c r="B40" s="357" t="s">
        <v>141</v>
      </c>
      <c r="C40" s="358"/>
      <c r="D40" s="209"/>
      <c r="E40" s="167"/>
      <c r="F40" s="168">
        <v>2.21875</v>
      </c>
      <c r="G40" s="168"/>
      <c r="H40" s="169">
        <v>0</v>
      </c>
      <c r="I40" s="172"/>
      <c r="J40" s="179">
        <v>2.75</v>
      </c>
      <c r="K40" s="168"/>
      <c r="L40" s="169">
        <f t="shared" si="1"/>
        <v>0.53125</v>
      </c>
      <c r="M40" s="177"/>
      <c r="N40" s="186">
        <v>2.9722222222222223</v>
      </c>
      <c r="O40" s="169"/>
      <c r="P40" s="170">
        <f t="shared" si="2"/>
        <v>0.22222222222222232</v>
      </c>
      <c r="Q40" s="171"/>
      <c r="R40" s="185">
        <v>2.6111111111111112</v>
      </c>
      <c r="S40" s="169"/>
      <c r="T40" s="202">
        <f t="shared" si="3"/>
        <v>-0.36111111111111116</v>
      </c>
      <c r="U40" s="171"/>
    </row>
    <row r="41" spans="2:21" ht="15.75" x14ac:dyDescent="0.25">
      <c r="B41" s="357" t="s">
        <v>86</v>
      </c>
      <c r="C41" s="358"/>
      <c r="D41" s="209"/>
      <c r="E41" s="167"/>
      <c r="F41" s="168">
        <v>3.8333333333333335</v>
      </c>
      <c r="G41" s="168"/>
      <c r="H41" s="169">
        <v>0</v>
      </c>
      <c r="I41" s="172"/>
      <c r="J41" s="179">
        <v>4.166666666666667</v>
      </c>
      <c r="K41" s="168"/>
      <c r="L41" s="169">
        <f t="shared" si="1"/>
        <v>0.33333333333333348</v>
      </c>
      <c r="M41" s="177"/>
      <c r="N41" s="185">
        <v>3.2777777777777777</v>
      </c>
      <c r="O41" s="169"/>
      <c r="P41" s="202">
        <f t="shared" si="2"/>
        <v>-0.88888888888888928</v>
      </c>
      <c r="Q41" s="171"/>
      <c r="R41" s="185">
        <v>2.75</v>
      </c>
      <c r="S41" s="169"/>
      <c r="T41" s="202">
        <f t="shared" si="3"/>
        <v>-0.52777777777777768</v>
      </c>
      <c r="U41" s="171"/>
    </row>
    <row r="42" spans="2:21" ht="15.75" x14ac:dyDescent="0.25">
      <c r="B42" s="359" t="s">
        <v>114</v>
      </c>
      <c r="C42" s="360"/>
      <c r="D42" s="209"/>
      <c r="E42" s="167"/>
      <c r="F42" s="168">
        <v>2.03125</v>
      </c>
      <c r="G42" s="168"/>
      <c r="H42" s="169">
        <v>0</v>
      </c>
      <c r="I42" s="172"/>
      <c r="J42" s="179">
        <v>2.1666666666666665</v>
      </c>
      <c r="K42" s="168"/>
      <c r="L42" s="169">
        <f t="shared" si="1"/>
        <v>0.13541666666666652</v>
      </c>
      <c r="M42" s="177"/>
      <c r="N42" s="183">
        <v>2.1666666666666665</v>
      </c>
      <c r="O42" s="169"/>
      <c r="P42" s="170">
        <f t="shared" si="2"/>
        <v>0</v>
      </c>
      <c r="Q42" s="171"/>
      <c r="R42" s="186">
        <v>2.5</v>
      </c>
      <c r="S42" s="169"/>
      <c r="T42" s="170">
        <f t="shared" si="3"/>
        <v>0.33333333333333348</v>
      </c>
      <c r="U42" s="171"/>
    </row>
    <row r="43" spans="2:21" ht="15.75" x14ac:dyDescent="0.25">
      <c r="B43" s="357" t="s">
        <v>115</v>
      </c>
      <c r="C43" s="358"/>
      <c r="D43" s="209"/>
      <c r="E43" s="167"/>
      <c r="F43" s="168">
        <v>3.35</v>
      </c>
      <c r="G43" s="168"/>
      <c r="H43" s="169">
        <v>0</v>
      </c>
      <c r="I43" s="172"/>
      <c r="J43" s="179">
        <v>3.6944444444444446</v>
      </c>
      <c r="K43" s="168"/>
      <c r="L43" s="169">
        <f t="shared" si="1"/>
        <v>0.34444444444444455</v>
      </c>
      <c r="M43" s="177"/>
      <c r="N43" s="186">
        <v>3.7250000000000001</v>
      </c>
      <c r="O43" s="169"/>
      <c r="P43" s="170">
        <f t="shared" si="2"/>
        <v>3.0555555555555447E-2</v>
      </c>
      <c r="Q43" s="171"/>
      <c r="R43" s="185">
        <v>3.5249999999999999</v>
      </c>
      <c r="S43" s="169"/>
      <c r="T43" s="202">
        <f t="shared" si="3"/>
        <v>-0.20000000000000018</v>
      </c>
      <c r="U43" s="171"/>
    </row>
    <row r="44" spans="2:21" ht="15.75" x14ac:dyDescent="0.25">
      <c r="B44" s="359" t="s">
        <v>116</v>
      </c>
      <c r="C44" s="360"/>
      <c r="D44" s="209"/>
      <c r="E44" s="173"/>
      <c r="F44" s="168">
        <v>3.65625</v>
      </c>
      <c r="G44" s="168"/>
      <c r="H44" s="169">
        <v>0</v>
      </c>
      <c r="I44" s="172"/>
      <c r="J44" s="179">
        <v>4.1875</v>
      </c>
      <c r="K44" s="168"/>
      <c r="L44" s="169">
        <f t="shared" si="1"/>
        <v>0.53125</v>
      </c>
      <c r="M44" s="177"/>
      <c r="N44" s="185">
        <v>3.21875</v>
      </c>
      <c r="O44" s="169"/>
      <c r="P44" s="202">
        <f t="shared" si="2"/>
        <v>-0.96875</v>
      </c>
      <c r="Q44" s="171"/>
      <c r="R44" s="186">
        <v>3.359375</v>
      </c>
      <c r="S44" s="169"/>
      <c r="T44" s="170">
        <f t="shared" si="3"/>
        <v>0.140625</v>
      </c>
      <c r="U44" s="171"/>
    </row>
    <row r="45" spans="2:21" ht="16.5" thickBot="1" x14ac:dyDescent="0.3">
      <c r="B45" s="359" t="s">
        <v>121</v>
      </c>
      <c r="C45" s="360"/>
      <c r="D45" s="209"/>
      <c r="E45" s="173"/>
      <c r="F45" s="174">
        <v>4.916666666666667</v>
      </c>
      <c r="G45" s="175"/>
      <c r="H45" s="169">
        <v>0</v>
      </c>
      <c r="I45" s="176"/>
      <c r="J45" s="181">
        <v>4.9375</v>
      </c>
      <c r="K45" s="175"/>
      <c r="L45" s="175">
        <f t="shared" si="1"/>
        <v>2.0833333333333037E-2</v>
      </c>
      <c r="M45" s="200"/>
      <c r="N45" s="182">
        <v>4.9375</v>
      </c>
      <c r="O45" s="175"/>
      <c r="P45" s="170">
        <f t="shared" si="2"/>
        <v>0</v>
      </c>
      <c r="Q45" s="176"/>
      <c r="R45" s="185">
        <v>4.6875</v>
      </c>
      <c r="S45" s="169"/>
      <c r="T45" s="202">
        <f t="shared" si="3"/>
        <v>-0.25</v>
      </c>
      <c r="U45" s="171"/>
    </row>
    <row r="46" spans="2:21" ht="37.5" customHeight="1" thickBot="1" x14ac:dyDescent="0.3">
      <c r="B46" s="361" t="s">
        <v>164</v>
      </c>
      <c r="C46" s="362"/>
      <c r="D46" s="362"/>
      <c r="E46" s="363"/>
      <c r="F46" s="364">
        <v>52</v>
      </c>
      <c r="G46" s="355"/>
      <c r="H46" s="355"/>
      <c r="I46" s="356"/>
      <c r="J46" s="364">
        <v>52.3</v>
      </c>
      <c r="K46" s="355"/>
      <c r="L46" s="355"/>
      <c r="M46" s="356"/>
      <c r="N46" s="354">
        <v>55.1</v>
      </c>
      <c r="O46" s="355"/>
      <c r="P46" s="355"/>
      <c r="Q46" s="356"/>
      <c r="R46" s="354">
        <v>52.8</v>
      </c>
      <c r="S46" s="355"/>
      <c r="T46" s="355"/>
      <c r="U46" s="356"/>
    </row>
    <row r="50" spans="2:18" ht="30" customHeight="1" x14ac:dyDescent="0.25">
      <c r="D50" s="203" t="s">
        <v>162</v>
      </c>
      <c r="E50" s="353" t="s">
        <v>187</v>
      </c>
      <c r="F50" s="353"/>
      <c r="G50" s="352" t="s">
        <v>188</v>
      </c>
      <c r="H50" s="352"/>
      <c r="I50" s="352" t="s">
        <v>186</v>
      </c>
      <c r="J50" s="352"/>
      <c r="K50" s="178"/>
      <c r="L50" s="178"/>
      <c r="M50" s="178"/>
      <c r="N50" s="178"/>
      <c r="O50" s="178"/>
      <c r="P50" s="178"/>
      <c r="Q50" s="178"/>
      <c r="R50" s="178"/>
    </row>
    <row r="51" spans="2:18" x14ac:dyDescent="0.25">
      <c r="D51" s="204">
        <v>1</v>
      </c>
      <c r="E51" s="350">
        <v>4</v>
      </c>
      <c r="F51" s="350"/>
      <c r="G51" s="350">
        <v>0.5</v>
      </c>
      <c r="H51" s="350"/>
      <c r="I51" s="350">
        <v>0.08</v>
      </c>
      <c r="J51" s="350"/>
    </row>
    <row r="52" spans="2:18" x14ac:dyDescent="0.25">
      <c r="D52" s="204">
        <v>2</v>
      </c>
      <c r="E52" s="350">
        <v>4</v>
      </c>
      <c r="F52" s="350"/>
      <c r="G52" s="350">
        <v>0.5</v>
      </c>
      <c r="H52" s="350"/>
      <c r="I52" s="350">
        <v>0.08</v>
      </c>
      <c r="J52" s="350"/>
    </row>
    <row r="53" spans="2:18" x14ac:dyDescent="0.25">
      <c r="D53" s="204">
        <v>3</v>
      </c>
      <c r="E53" s="350">
        <v>4</v>
      </c>
      <c r="F53" s="350"/>
      <c r="G53" s="350">
        <v>0.5</v>
      </c>
      <c r="H53" s="350"/>
      <c r="I53" s="350">
        <v>0.08</v>
      </c>
      <c r="J53" s="350"/>
    </row>
    <row r="54" spans="2:18" x14ac:dyDescent="0.25">
      <c r="D54" s="204">
        <v>4</v>
      </c>
      <c r="E54" s="350">
        <v>2</v>
      </c>
      <c r="F54" s="350"/>
      <c r="G54" s="350">
        <v>1</v>
      </c>
      <c r="H54" s="350"/>
      <c r="I54" s="350">
        <v>0.17</v>
      </c>
      <c r="J54" s="350"/>
    </row>
    <row r="55" spans="2:18" x14ac:dyDescent="0.25">
      <c r="D55" s="204">
        <v>5</v>
      </c>
      <c r="E55" s="350">
        <v>2</v>
      </c>
      <c r="F55" s="350"/>
      <c r="G55" s="350">
        <v>1</v>
      </c>
      <c r="H55" s="350"/>
      <c r="I55" s="350">
        <v>0.17</v>
      </c>
      <c r="J55" s="350"/>
    </row>
    <row r="56" spans="2:18" x14ac:dyDescent="0.25">
      <c r="D56" s="204">
        <v>6</v>
      </c>
      <c r="E56" s="350">
        <v>2</v>
      </c>
      <c r="F56" s="350"/>
      <c r="G56" s="350">
        <v>1</v>
      </c>
      <c r="H56" s="350"/>
      <c r="I56" s="350">
        <v>0.17</v>
      </c>
      <c r="J56" s="350"/>
    </row>
    <row r="57" spans="2:18" x14ac:dyDescent="0.25">
      <c r="D57" s="204">
        <v>7</v>
      </c>
      <c r="E57" s="350">
        <v>2</v>
      </c>
      <c r="F57" s="350"/>
      <c r="G57" s="350">
        <v>1</v>
      </c>
      <c r="H57" s="350"/>
      <c r="I57" s="350">
        <v>0.17</v>
      </c>
      <c r="J57" s="350"/>
    </row>
    <row r="58" spans="2:18" x14ac:dyDescent="0.25">
      <c r="D58" s="204">
        <v>8</v>
      </c>
      <c r="E58" s="350">
        <v>1</v>
      </c>
      <c r="F58" s="350"/>
      <c r="G58" s="350">
        <v>2</v>
      </c>
      <c r="H58" s="350"/>
      <c r="I58" s="351">
        <v>0.33</v>
      </c>
      <c r="J58" s="351"/>
    </row>
    <row r="59" spans="2:18" x14ac:dyDescent="0.25">
      <c r="D59" s="204">
        <v>9</v>
      </c>
      <c r="E59" s="350">
        <v>1</v>
      </c>
      <c r="F59" s="350"/>
      <c r="G59" s="350">
        <v>2</v>
      </c>
      <c r="H59" s="350"/>
      <c r="I59" s="351">
        <v>0.33</v>
      </c>
      <c r="J59" s="351"/>
    </row>
    <row r="62" spans="2:18" ht="34.5" customHeight="1" x14ac:dyDescent="0.25">
      <c r="P62" s="205" t="s">
        <v>208</v>
      </c>
      <c r="Q62" s="205" t="s">
        <v>209</v>
      </c>
    </row>
    <row r="63" spans="2:18" x14ac:dyDescent="0.25">
      <c r="B63" s="211"/>
      <c r="C63" s="342" t="s">
        <v>189</v>
      </c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P63" s="212" t="s">
        <v>190</v>
      </c>
      <c r="Q63" s="213">
        <v>7</v>
      </c>
    </row>
    <row r="64" spans="2:18" x14ac:dyDescent="0.25">
      <c r="B64" s="214"/>
      <c r="C64" s="343" t="s">
        <v>191</v>
      </c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P64" s="215" t="s">
        <v>192</v>
      </c>
      <c r="Q64" s="213">
        <v>6</v>
      </c>
    </row>
    <row r="65" spans="2:17" ht="22.5" x14ac:dyDescent="0.25">
      <c r="B65" s="216"/>
      <c r="C65" s="217"/>
      <c r="D65" s="218">
        <v>9</v>
      </c>
      <c r="E65" s="218">
        <v>8</v>
      </c>
      <c r="F65" s="218">
        <v>7</v>
      </c>
      <c r="G65" s="218">
        <v>6</v>
      </c>
      <c r="H65" s="218">
        <v>5</v>
      </c>
      <c r="I65" s="218">
        <v>4</v>
      </c>
      <c r="J65" s="218">
        <v>3</v>
      </c>
      <c r="K65" s="218">
        <v>2</v>
      </c>
      <c r="L65" s="218">
        <v>1</v>
      </c>
      <c r="M65" s="219" t="s">
        <v>193</v>
      </c>
      <c r="P65" s="212" t="s">
        <v>194</v>
      </c>
      <c r="Q65" s="344">
        <v>5</v>
      </c>
    </row>
    <row r="66" spans="2:17" x14ac:dyDescent="0.25">
      <c r="B66" s="345" t="s">
        <v>195</v>
      </c>
      <c r="C66" s="220" t="s">
        <v>196</v>
      </c>
      <c r="D66" s="221">
        <v>0</v>
      </c>
      <c r="E66" s="221">
        <v>0</v>
      </c>
      <c r="F66" s="221" t="s">
        <v>197</v>
      </c>
      <c r="G66" s="221">
        <v>3</v>
      </c>
      <c r="H66" s="221">
        <v>4</v>
      </c>
      <c r="I66" s="221">
        <v>5</v>
      </c>
      <c r="J66" s="221">
        <v>6</v>
      </c>
      <c r="K66" s="221">
        <v>11</v>
      </c>
      <c r="L66" s="221">
        <v>17</v>
      </c>
      <c r="M66" s="221">
        <v>2592</v>
      </c>
      <c r="P66" s="222" t="s">
        <v>198</v>
      </c>
      <c r="Q66" s="344"/>
    </row>
    <row r="67" spans="2:17" x14ac:dyDescent="0.25">
      <c r="B67" s="345"/>
      <c r="C67" s="223">
        <v>1</v>
      </c>
      <c r="D67" s="221">
        <v>0</v>
      </c>
      <c r="E67" s="221">
        <v>0</v>
      </c>
      <c r="F67" s="221" t="s">
        <v>197</v>
      </c>
      <c r="G67" s="221" t="s">
        <v>197</v>
      </c>
      <c r="H67" s="221" t="s">
        <v>197</v>
      </c>
      <c r="I67" s="221">
        <v>13</v>
      </c>
      <c r="J67" s="221">
        <v>20</v>
      </c>
      <c r="K67" s="221">
        <v>56</v>
      </c>
      <c r="L67" s="221">
        <v>247</v>
      </c>
      <c r="M67" s="224">
        <v>2263</v>
      </c>
      <c r="P67" s="225" t="s">
        <v>199</v>
      </c>
      <c r="Q67" s="213">
        <v>4</v>
      </c>
    </row>
    <row r="68" spans="2:17" x14ac:dyDescent="0.25">
      <c r="B68" s="345"/>
      <c r="C68" s="226">
        <v>2</v>
      </c>
      <c r="D68" s="221" t="s">
        <v>197</v>
      </c>
      <c r="E68" s="221">
        <v>15</v>
      </c>
      <c r="F68" s="221">
        <v>30</v>
      </c>
      <c r="G68" s="221">
        <v>55</v>
      </c>
      <c r="H68" s="221">
        <v>145</v>
      </c>
      <c r="I68" s="221">
        <v>432</v>
      </c>
      <c r="J68" s="221">
        <v>837</v>
      </c>
      <c r="K68" s="221">
        <v>2332</v>
      </c>
      <c r="L68" s="227">
        <v>5835</v>
      </c>
      <c r="M68" s="228">
        <v>6026</v>
      </c>
      <c r="P68" s="222" t="s">
        <v>200</v>
      </c>
      <c r="Q68" s="344">
        <v>3</v>
      </c>
    </row>
    <row r="69" spans="2:17" x14ac:dyDescent="0.25">
      <c r="B69" s="345"/>
      <c r="C69" s="229">
        <v>3</v>
      </c>
      <c r="D69" s="221" t="s">
        <v>197</v>
      </c>
      <c r="E69" s="221">
        <v>16</v>
      </c>
      <c r="F69" s="221">
        <v>81</v>
      </c>
      <c r="G69" s="221">
        <v>181</v>
      </c>
      <c r="H69" s="221">
        <v>1479</v>
      </c>
      <c r="I69" s="221">
        <v>6396</v>
      </c>
      <c r="J69" s="230">
        <v>12238</v>
      </c>
      <c r="K69" s="231">
        <v>16541</v>
      </c>
      <c r="L69" s="230">
        <v>13246</v>
      </c>
      <c r="M69" s="221">
        <v>4076</v>
      </c>
      <c r="P69" s="232" t="s">
        <v>201</v>
      </c>
      <c r="Q69" s="344"/>
    </row>
    <row r="70" spans="2:17" x14ac:dyDescent="0.25">
      <c r="B70" s="345"/>
      <c r="C70" s="233">
        <v>4</v>
      </c>
      <c r="D70" s="221">
        <v>179</v>
      </c>
      <c r="E70" s="221">
        <v>1838</v>
      </c>
      <c r="F70" s="221">
        <v>7058</v>
      </c>
      <c r="G70" s="221">
        <v>15529</v>
      </c>
      <c r="H70" s="234">
        <v>49048</v>
      </c>
      <c r="I70" s="235">
        <v>74159</v>
      </c>
      <c r="J70" s="234">
        <v>42761</v>
      </c>
      <c r="K70" s="221">
        <v>22426</v>
      </c>
      <c r="L70" s="221">
        <v>8573</v>
      </c>
      <c r="M70" s="221">
        <v>4149</v>
      </c>
      <c r="P70" s="236" t="s">
        <v>202</v>
      </c>
      <c r="Q70" s="213">
        <v>2</v>
      </c>
    </row>
    <row r="71" spans="2:17" x14ac:dyDescent="0.25">
      <c r="B71" s="345"/>
      <c r="C71" s="237">
        <v>5</v>
      </c>
      <c r="D71" s="221">
        <v>16859</v>
      </c>
      <c r="E71" s="238">
        <v>30486</v>
      </c>
      <c r="F71" s="238">
        <v>39996</v>
      </c>
      <c r="G71" s="239">
        <v>38592</v>
      </c>
      <c r="H71" s="238">
        <v>41900</v>
      </c>
      <c r="I71" s="221">
        <v>23105</v>
      </c>
      <c r="J71" s="221">
        <v>4419</v>
      </c>
      <c r="K71" s="221">
        <v>1034</v>
      </c>
      <c r="L71" s="221">
        <v>314</v>
      </c>
      <c r="M71" s="221">
        <v>1134</v>
      </c>
      <c r="P71" s="232" t="s">
        <v>203</v>
      </c>
      <c r="Q71" s="347">
        <v>1</v>
      </c>
    </row>
    <row r="72" spans="2:17" ht="22.5" x14ac:dyDescent="0.25">
      <c r="B72" s="346"/>
      <c r="C72" s="240" t="s">
        <v>204</v>
      </c>
      <c r="D72" s="241">
        <v>1283</v>
      </c>
      <c r="E72" s="241">
        <v>1933</v>
      </c>
      <c r="F72" s="241">
        <v>2611</v>
      </c>
      <c r="G72" s="241">
        <v>2729</v>
      </c>
      <c r="H72" s="241">
        <v>4476</v>
      </c>
      <c r="I72" s="241">
        <v>4875</v>
      </c>
      <c r="J72" s="241">
        <v>3222</v>
      </c>
      <c r="K72" s="241">
        <v>2674</v>
      </c>
      <c r="L72" s="241">
        <v>2184</v>
      </c>
      <c r="M72" s="241">
        <v>3107</v>
      </c>
      <c r="P72" s="242" t="s">
        <v>205</v>
      </c>
      <c r="Q72" s="348"/>
    </row>
    <row r="73" spans="2:17" x14ac:dyDescent="0.25">
      <c r="B73" s="243"/>
      <c r="C73" s="220"/>
      <c r="D73" s="244"/>
      <c r="E73" s="244"/>
      <c r="F73" s="244"/>
      <c r="G73" s="244"/>
      <c r="H73" s="244"/>
      <c r="I73" s="244"/>
      <c r="J73" s="244"/>
      <c r="K73" s="244"/>
      <c r="L73" s="245"/>
      <c r="M73" s="246" t="s">
        <v>206</v>
      </c>
      <c r="P73" s="247" t="s">
        <v>207</v>
      </c>
      <c r="Q73" s="349"/>
    </row>
  </sheetData>
  <mergeCells count="139">
    <mergeCell ref="N18:Q18"/>
    <mergeCell ref="D7:D8"/>
    <mergeCell ref="D22:D23"/>
    <mergeCell ref="B28:E28"/>
    <mergeCell ref="F28:I28"/>
    <mergeCell ref="J28:M28"/>
    <mergeCell ref="L20:M20"/>
    <mergeCell ref="B9:C9"/>
    <mergeCell ref="B14:E14"/>
    <mergeCell ref="B10:C10"/>
    <mergeCell ref="B12:C12"/>
    <mergeCell ref="B7:C7"/>
    <mergeCell ref="B11:C11"/>
    <mergeCell ref="B18:E20"/>
    <mergeCell ref="F18:I18"/>
    <mergeCell ref="J18:M18"/>
    <mergeCell ref="P19:Q19"/>
    <mergeCell ref="R19:S19"/>
    <mergeCell ref="T19:U19"/>
    <mergeCell ref="N28:Q28"/>
    <mergeCell ref="R28:U28"/>
    <mergeCell ref="B21:C21"/>
    <mergeCell ref="B22:C22"/>
    <mergeCell ref="B24:C24"/>
    <mergeCell ref="B25:C25"/>
    <mergeCell ref="B26:C26"/>
    <mergeCell ref="B27:C27"/>
    <mergeCell ref="F20:G20"/>
    <mergeCell ref="H20:I20"/>
    <mergeCell ref="J20:K20"/>
    <mergeCell ref="R3:U3"/>
    <mergeCell ref="R4:S4"/>
    <mergeCell ref="T4:U4"/>
    <mergeCell ref="R5:S5"/>
    <mergeCell ref="T5:U5"/>
    <mergeCell ref="R14:U14"/>
    <mergeCell ref="P5:Q5"/>
    <mergeCell ref="N14:Q14"/>
    <mergeCell ref="J14:M14"/>
    <mergeCell ref="P4:Q4"/>
    <mergeCell ref="F14:I14"/>
    <mergeCell ref="N20:O20"/>
    <mergeCell ref="P20:Q20"/>
    <mergeCell ref="R20:S20"/>
    <mergeCell ref="T20:U20"/>
    <mergeCell ref="R18:U18"/>
    <mergeCell ref="F19:G19"/>
    <mergeCell ref="H19:I19"/>
    <mergeCell ref="J19:K19"/>
    <mergeCell ref="L19:M19"/>
    <mergeCell ref="N19:O19"/>
    <mergeCell ref="B3:E5"/>
    <mergeCell ref="B6:C6"/>
    <mergeCell ref="J5:K5"/>
    <mergeCell ref="L5:M5"/>
    <mergeCell ref="N5:O5"/>
    <mergeCell ref="J4:K4"/>
    <mergeCell ref="L4:M4"/>
    <mergeCell ref="N4:O4"/>
    <mergeCell ref="F3:I3"/>
    <mergeCell ref="J3:M3"/>
    <mergeCell ref="N3:Q3"/>
    <mergeCell ref="F5:G5"/>
    <mergeCell ref="H5:I5"/>
    <mergeCell ref="F4:G4"/>
    <mergeCell ref="H4:I4"/>
    <mergeCell ref="T34:U34"/>
    <mergeCell ref="B32:E34"/>
    <mergeCell ref="F32:I32"/>
    <mergeCell ref="J32:M32"/>
    <mergeCell ref="N32:Q32"/>
    <mergeCell ref="R32:U32"/>
    <mergeCell ref="F33:G33"/>
    <mergeCell ref="H33:I33"/>
    <mergeCell ref="J33:K33"/>
    <mergeCell ref="L33:M33"/>
    <mergeCell ref="N33:O33"/>
    <mergeCell ref="P33:Q33"/>
    <mergeCell ref="R33:S33"/>
    <mergeCell ref="T33:U33"/>
    <mergeCell ref="F34:G34"/>
    <mergeCell ref="H34:I34"/>
    <mergeCell ref="J34:K34"/>
    <mergeCell ref="B35:C35"/>
    <mergeCell ref="B36:C36"/>
    <mergeCell ref="D36:D37"/>
    <mergeCell ref="B38:C38"/>
    <mergeCell ref="B39:C39"/>
    <mergeCell ref="L34:M34"/>
    <mergeCell ref="N34:O34"/>
    <mergeCell ref="P34:Q34"/>
    <mergeCell ref="R34:S34"/>
    <mergeCell ref="E50:F50"/>
    <mergeCell ref="E51:F51"/>
    <mergeCell ref="E52:F52"/>
    <mergeCell ref="E53:F53"/>
    <mergeCell ref="E54:F54"/>
    <mergeCell ref="N46:Q46"/>
    <mergeCell ref="R46:U46"/>
    <mergeCell ref="B40:C40"/>
    <mergeCell ref="B41:C41"/>
    <mergeCell ref="B43:C43"/>
    <mergeCell ref="B44:C44"/>
    <mergeCell ref="B42:C42"/>
    <mergeCell ref="B45:C45"/>
    <mergeCell ref="B46:E46"/>
    <mergeCell ref="F46:I46"/>
    <mergeCell ref="J46:M46"/>
    <mergeCell ref="I50:J50"/>
    <mergeCell ref="I51:J51"/>
    <mergeCell ref="I52:J52"/>
    <mergeCell ref="I53:J53"/>
    <mergeCell ref="I54:J54"/>
    <mergeCell ref="G55:H55"/>
    <mergeCell ref="G56:H56"/>
    <mergeCell ref="G57:H57"/>
    <mergeCell ref="G58:H58"/>
    <mergeCell ref="G50:H50"/>
    <mergeCell ref="G51:H51"/>
    <mergeCell ref="G52:H52"/>
    <mergeCell ref="G53:H53"/>
    <mergeCell ref="G54:H54"/>
    <mergeCell ref="C63:M63"/>
    <mergeCell ref="C64:M64"/>
    <mergeCell ref="Q65:Q66"/>
    <mergeCell ref="B66:B72"/>
    <mergeCell ref="Q68:Q69"/>
    <mergeCell ref="Q71:Q73"/>
    <mergeCell ref="I55:J55"/>
    <mergeCell ref="I56:J56"/>
    <mergeCell ref="I57:J57"/>
    <mergeCell ref="I58:J58"/>
    <mergeCell ref="I59:J59"/>
    <mergeCell ref="G59:H59"/>
    <mergeCell ref="E55:F55"/>
    <mergeCell ref="E56:F56"/>
    <mergeCell ref="E57:F57"/>
    <mergeCell ref="E58:F58"/>
    <mergeCell ref="E59:F59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Threshold</vt:lpstr>
      <vt:lpstr>Subject Progress</vt:lpstr>
      <vt:lpstr>Student Progress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Alphonso</dc:creator>
  <cp:lastModifiedBy>Marie Woolston</cp:lastModifiedBy>
  <cp:lastPrinted>2019-05-07T07:28:25Z</cp:lastPrinted>
  <dcterms:created xsi:type="dcterms:W3CDTF">2019-03-22T10:34:47Z</dcterms:created>
  <dcterms:modified xsi:type="dcterms:W3CDTF">2019-05-07T13:15:34Z</dcterms:modified>
</cp:coreProperties>
</file>